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C:\Users\valeria.lugo\Desktop\Cuenta publica\CEA\2020\2T\"/>
    </mc:Choice>
  </mc:AlternateContent>
  <xr:revisionPtr revIDLastSave="0" documentId="8_{E84CDF76-C07A-4A21-B613-FCBCD7FBA183}" xr6:coauthVersionLast="47" xr6:coauthVersionMax="47" xr10:uidLastSave="{00000000-0000-0000-0000-000000000000}"/>
  <bookViews>
    <workbookView xWindow="-120" yWindow="-120" windowWidth="29040" windowHeight="15840" tabRatio="865" xr2:uid="{00000000-000D-0000-FFFF-FFFF00000000}"/>
  </bookViews>
  <sheets>
    <sheet name="ETCA-III-01" sheetId="42" r:id="rId1"/>
    <sheet name="ETCA-III-03" sheetId="32" r:id="rId2"/>
    <sheet name="ETCA-III-04" sheetId="87" r:id="rId3"/>
    <sheet name="ETCA-III-05" sheetId="88" r:id="rId4"/>
    <sheet name="ETCA-IV-01" sheetId="20" r:id="rId5"/>
    <sheet name="ETCA-IV-02" sheetId="54" r:id="rId6"/>
    <sheet name="ETCA-IV-03" sheetId="27" r:id="rId7"/>
    <sheet name="ETCA-IV-04" sheetId="28" r:id="rId8"/>
    <sheet name="ANEXO A" sheetId="86" r:id="rId9"/>
    <sheet name="ANEXO B" sheetId="85" r:id="rId10"/>
    <sheet name="ANEXO C" sheetId="93" r:id="rId11"/>
  </sheets>
  <externalReferences>
    <externalReference r:id="rId12"/>
    <externalReference r:id="rId13"/>
    <externalReference r:id="rId14"/>
  </externalReferences>
  <definedNames>
    <definedName name="_xlnm._FilterDatabase" localSheetId="10" hidden="1">'ANEXO C'!$A$2:$V$635</definedName>
    <definedName name="_xlnm.Print_Area" localSheetId="9">'ANEXO B'!$A$1:$E$124</definedName>
    <definedName name="_xlnm.Print_Area" localSheetId="0">'ETCA-III-01'!$A$1:$G$44</definedName>
    <definedName name="_xlnm.Print_Area" localSheetId="1">'ETCA-III-03'!$A$1:$E$34</definedName>
    <definedName name="_xlnm.Print_Area" localSheetId="3">'ETCA-III-05'!$A$1:$K$16</definedName>
    <definedName name="_xlnm.Print_Area" localSheetId="4">'ETCA-IV-01'!$A$1:$E$31</definedName>
    <definedName name="_xlnm.Print_Area" localSheetId="5">'ETCA-IV-02'!$A$1:$E$92</definedName>
    <definedName name="_xlnm.Print_Area" localSheetId="6">'ETCA-IV-03'!$A$1:$D$41</definedName>
    <definedName name="_xlnm.Print_Area" localSheetId="7">'ETCA-IV-04'!$A$1:$D$2201</definedName>
    <definedName name="_xlnm.Database" localSheetId="9">#REF!</definedName>
    <definedName name="_xlnm.Database" localSheetId="1">#REF!</definedName>
    <definedName name="_xlnm.Database" localSheetId="3">#REF!</definedName>
    <definedName name="_xlnm.Database" localSheetId="4">#REF!</definedName>
    <definedName name="_xlnm.Database" localSheetId="6">#REF!</definedName>
    <definedName name="_xlnm.Database" localSheetId="7">#REF!</definedName>
    <definedName name="_xlnm.Database">#REF!</definedName>
    <definedName name="OLE_LINK1" localSheetId="8">'ANEXO A'!#REF!</definedName>
    <definedName name="ppto">[1]Hoja2!$B$3:$M$95</definedName>
    <definedName name="qw" localSheetId="9">#REF!</definedName>
    <definedName name="qw" localSheetId="3">#REF!</definedName>
    <definedName name="qw">#REF!</definedName>
    <definedName name="_xlnm.Print_Titles" localSheetId="2">'ETCA-III-04'!$1:$10</definedName>
    <definedName name="_xlnm.Print_Titles" localSheetId="3">'ETCA-III-05'!$7:$8</definedName>
    <definedName name="_xlnm.Print_Titles" localSheetId="5">'ETCA-IV-02'!$1:$4</definedName>
    <definedName name="XXX">#REF!</definedName>
  </definedNames>
  <calcPr calcId="191029"/>
</workbook>
</file>

<file path=xl/calcChain.xml><?xml version="1.0" encoding="utf-8"?>
<calcChain xmlns="http://schemas.openxmlformats.org/spreadsheetml/2006/main">
  <c r="R634" i="93" l="1"/>
  <c r="R633" i="93"/>
  <c r="Q633" i="93"/>
  <c r="R632" i="93"/>
  <c r="R631" i="93"/>
  <c r="Q631" i="93"/>
  <c r="R630" i="93"/>
  <c r="R629" i="93"/>
  <c r="R628" i="93"/>
  <c r="R627" i="93"/>
  <c r="R626" i="93"/>
  <c r="R625" i="93"/>
  <c r="R624" i="93"/>
  <c r="R623" i="93"/>
  <c r="R622" i="93"/>
  <c r="R621" i="93"/>
  <c r="R620" i="93"/>
  <c r="R619" i="93"/>
  <c r="R618" i="93"/>
  <c r="Q618" i="93"/>
  <c r="R617" i="93"/>
  <c r="Q617" i="93"/>
  <c r="R616" i="93"/>
  <c r="R615" i="93"/>
  <c r="R614" i="93"/>
  <c r="R613" i="93"/>
  <c r="R612" i="93"/>
  <c r="R611" i="93"/>
  <c r="R610" i="93"/>
  <c r="R609" i="93"/>
  <c r="R608" i="93"/>
  <c r="R607" i="93"/>
  <c r="R606" i="93"/>
  <c r="R605" i="93"/>
  <c r="R604" i="93"/>
  <c r="R603" i="93"/>
  <c r="R602" i="93"/>
  <c r="R601" i="93"/>
  <c r="R600" i="93"/>
  <c r="R599" i="93"/>
  <c r="R598" i="93"/>
  <c r="R597" i="93"/>
  <c r="R596" i="93"/>
  <c r="R595" i="93"/>
  <c r="R594" i="93"/>
  <c r="R593" i="93"/>
  <c r="R592" i="93"/>
  <c r="R591" i="93"/>
  <c r="R590" i="93"/>
  <c r="V589" i="93"/>
  <c r="R589" i="93"/>
  <c r="R588" i="93"/>
  <c r="R587" i="93"/>
  <c r="R586" i="93"/>
  <c r="R585" i="93"/>
  <c r="R584" i="93"/>
  <c r="R583" i="93"/>
  <c r="R582" i="93"/>
  <c r="R581" i="93"/>
  <c r="R580" i="93"/>
  <c r="R579" i="93"/>
  <c r="R578" i="93"/>
  <c r="R577" i="93"/>
  <c r="P576" i="93"/>
  <c r="R576" i="93" s="1"/>
  <c r="V575" i="93"/>
  <c r="R575" i="93"/>
  <c r="R574" i="93"/>
  <c r="R573" i="93"/>
  <c r="R572" i="93"/>
  <c r="R571" i="93"/>
  <c r="R570" i="93"/>
  <c r="R569" i="93"/>
  <c r="R568" i="93"/>
  <c r="R567" i="93"/>
  <c r="R566" i="93"/>
  <c r="R565" i="93"/>
  <c r="R564" i="93"/>
  <c r="R563" i="93"/>
  <c r="R562" i="93"/>
  <c r="R561" i="93"/>
  <c r="R560" i="93"/>
  <c r="R559" i="93"/>
  <c r="R558" i="93"/>
  <c r="R557" i="93"/>
  <c r="R556" i="93"/>
  <c r="R555" i="93"/>
  <c r="R554" i="93"/>
  <c r="R553" i="93"/>
  <c r="R552" i="93"/>
  <c r="R551" i="93"/>
  <c r="Q550" i="93"/>
  <c r="R550" i="93" s="1"/>
  <c r="R549" i="93"/>
  <c r="R548" i="93"/>
  <c r="R547" i="93"/>
  <c r="R546" i="93"/>
  <c r="R545" i="93"/>
  <c r="R544" i="93"/>
  <c r="R543" i="93"/>
  <c r="R542" i="93"/>
  <c r="R541" i="93"/>
  <c r="R540" i="93"/>
  <c r="R539" i="93"/>
  <c r="R538" i="93"/>
  <c r="R537" i="93"/>
  <c r="R536" i="93"/>
  <c r="R535" i="93"/>
  <c r="R534" i="93"/>
  <c r="R533" i="93"/>
  <c r="R532" i="93"/>
  <c r="R531" i="93"/>
  <c r="R530" i="93"/>
  <c r="R529" i="93"/>
  <c r="R528" i="93"/>
  <c r="R527" i="93"/>
  <c r="R526" i="93"/>
  <c r="R525" i="93"/>
  <c r="R524" i="93"/>
  <c r="R523" i="93"/>
  <c r="R522" i="93"/>
  <c r="R521" i="93"/>
  <c r="R520" i="93"/>
  <c r="R519" i="93"/>
  <c r="R518" i="93"/>
  <c r="R517" i="93"/>
  <c r="R516" i="93"/>
  <c r="R515" i="93"/>
  <c r="R514" i="93"/>
  <c r="R513" i="93"/>
  <c r="R512" i="93"/>
  <c r="R511" i="93"/>
  <c r="R510" i="93"/>
  <c r="R509" i="93"/>
  <c r="R508" i="93"/>
  <c r="R507" i="93"/>
  <c r="R506" i="93"/>
  <c r="R505" i="93"/>
  <c r="R504" i="93"/>
  <c r="P503" i="93"/>
  <c r="R503" i="93" s="1"/>
  <c r="R502" i="93"/>
  <c r="R501" i="93"/>
  <c r="R500" i="93"/>
  <c r="R499" i="93"/>
  <c r="R498" i="93"/>
  <c r="R497" i="93"/>
  <c r="R496" i="93"/>
  <c r="R495" i="93"/>
  <c r="R494" i="93"/>
  <c r="R493" i="93"/>
  <c r="R492" i="93"/>
  <c r="R491" i="93"/>
  <c r="R490" i="93"/>
  <c r="R489" i="93"/>
  <c r="R488" i="93"/>
  <c r="R487" i="93"/>
  <c r="R486" i="93"/>
  <c r="R485" i="93"/>
  <c r="R484" i="93"/>
  <c r="R483" i="93"/>
  <c r="R482" i="93"/>
  <c r="R481" i="93"/>
  <c r="R480" i="93"/>
  <c r="R479" i="93"/>
  <c r="R478" i="93"/>
  <c r="R477" i="93"/>
  <c r="R476" i="93"/>
  <c r="R475" i="93"/>
  <c r="R474" i="93"/>
  <c r="R473" i="93"/>
  <c r="R472" i="93"/>
  <c r="R471" i="93"/>
  <c r="R470" i="93"/>
  <c r="R469" i="93"/>
  <c r="R468" i="93"/>
  <c r="R467" i="93"/>
  <c r="R466" i="93"/>
  <c r="R465" i="93"/>
  <c r="R464" i="93"/>
  <c r="R463" i="93"/>
  <c r="P462" i="93"/>
  <c r="R462" i="93" s="1"/>
  <c r="R461" i="93"/>
  <c r="R460" i="93"/>
  <c r="R459" i="93"/>
  <c r="R458" i="93"/>
  <c r="R457" i="93"/>
  <c r="R456" i="93"/>
  <c r="R455" i="93"/>
  <c r="R454" i="93"/>
  <c r="R453" i="93"/>
  <c r="R452" i="93"/>
  <c r="R451" i="93"/>
  <c r="R450" i="93"/>
  <c r="R449" i="93"/>
  <c r="R448" i="93"/>
  <c r="R447" i="93"/>
  <c r="R446" i="93"/>
  <c r="P446" i="93"/>
  <c r="R445" i="93"/>
  <c r="R444" i="93"/>
  <c r="R443" i="93"/>
  <c r="R442" i="93"/>
  <c r="R441" i="93"/>
  <c r="R440" i="93"/>
  <c r="R439" i="93"/>
  <c r="P438" i="93"/>
  <c r="R438" i="93" s="1"/>
  <c r="V437" i="93"/>
  <c r="R437" i="93"/>
  <c r="R436" i="93"/>
  <c r="R435" i="93"/>
  <c r="R434" i="93"/>
  <c r="R433" i="93"/>
  <c r="R432" i="93"/>
  <c r="R431" i="93"/>
  <c r="R430" i="93"/>
  <c r="R429" i="93"/>
  <c r="R428" i="93"/>
  <c r="R427" i="93"/>
  <c r="P427" i="93"/>
  <c r="R426" i="93"/>
  <c r="R425" i="93"/>
  <c r="R424" i="93"/>
  <c r="R423" i="93"/>
  <c r="R422" i="93"/>
  <c r="P422" i="93"/>
  <c r="R421" i="93"/>
  <c r="R420" i="93"/>
  <c r="R419" i="93"/>
  <c r="R418" i="93"/>
  <c r="R417" i="93"/>
  <c r="R416" i="93"/>
  <c r="R415" i="93"/>
  <c r="R414" i="93"/>
  <c r="R413" i="93"/>
  <c r="R412" i="93"/>
  <c r="R411" i="93"/>
  <c r="R410" i="93"/>
  <c r="R409" i="93"/>
  <c r="R408" i="93"/>
  <c r="R407" i="93"/>
  <c r="R406" i="93"/>
  <c r="R405" i="93"/>
  <c r="R404" i="93"/>
  <c r="R403" i="93"/>
  <c r="V402" i="93"/>
  <c r="R402" i="93"/>
  <c r="R401" i="93"/>
  <c r="R400" i="93"/>
  <c r="P399" i="93"/>
  <c r="R399" i="93" s="1"/>
  <c r="V398" i="93"/>
  <c r="R398" i="93"/>
  <c r="V397" i="93"/>
  <c r="R397" i="93"/>
  <c r="V396" i="93"/>
  <c r="R396" i="93"/>
  <c r="R395" i="93"/>
  <c r="R394" i="93"/>
  <c r="R393" i="93"/>
  <c r="R392" i="93"/>
  <c r="R391" i="93"/>
  <c r="R390" i="93"/>
  <c r="R389" i="93"/>
  <c r="R388" i="93"/>
  <c r="S387" i="93"/>
  <c r="R387" i="93"/>
  <c r="R386" i="93"/>
  <c r="R385" i="93"/>
  <c r="R384" i="93"/>
  <c r="R383" i="93"/>
  <c r="R382" i="93"/>
  <c r="R381" i="93"/>
  <c r="R380" i="93"/>
  <c r="R379" i="93"/>
  <c r="R378" i="93"/>
  <c r="R377" i="93"/>
  <c r="R376" i="93"/>
  <c r="R375" i="93"/>
  <c r="R374" i="93"/>
  <c r="R373" i="93"/>
  <c r="R372" i="93"/>
  <c r="R371" i="93"/>
  <c r="R370" i="93"/>
  <c r="R369" i="93"/>
  <c r="R368" i="93"/>
  <c r="R367" i="93"/>
  <c r="R366" i="93"/>
  <c r="R365" i="93"/>
  <c r="V364" i="93"/>
  <c r="R364" i="93"/>
  <c r="V363" i="93"/>
  <c r="R363" i="93"/>
  <c r="R362" i="93"/>
  <c r="R361" i="93"/>
  <c r="R360" i="93"/>
  <c r="R359" i="93"/>
  <c r="R358" i="93"/>
  <c r="R357" i="93"/>
  <c r="R356" i="93"/>
  <c r="R355" i="93"/>
  <c r="R354" i="93"/>
  <c r="R353" i="93"/>
  <c r="R352" i="93"/>
  <c r="R351" i="93"/>
  <c r="R350" i="93"/>
  <c r="R349" i="93"/>
  <c r="R348" i="93"/>
  <c r="R347" i="93"/>
  <c r="R346" i="93"/>
  <c r="R345" i="93"/>
  <c r="R344" i="93"/>
  <c r="R343" i="93"/>
  <c r="R342" i="93"/>
  <c r="R341" i="93"/>
  <c r="R340" i="93"/>
  <c r="R339" i="93"/>
  <c r="R338" i="93"/>
  <c r="R337" i="93"/>
  <c r="R336" i="93"/>
  <c r="R335" i="93"/>
  <c r="R334" i="93"/>
  <c r="R333" i="93"/>
  <c r="P333" i="93"/>
  <c r="R332" i="93"/>
  <c r="Q332" i="93"/>
  <c r="R331" i="93"/>
  <c r="Q330" i="93"/>
  <c r="R330" i="93" s="1"/>
  <c r="Q329" i="93"/>
  <c r="R329" i="93" s="1"/>
  <c r="R328" i="93"/>
  <c r="R327" i="93"/>
  <c r="R326" i="93"/>
  <c r="R325" i="93"/>
  <c r="R324" i="93"/>
  <c r="R323" i="93"/>
  <c r="R322" i="93"/>
  <c r="R321" i="93"/>
  <c r="R320" i="93"/>
  <c r="R319" i="93"/>
  <c r="R318" i="93"/>
  <c r="R317" i="93"/>
  <c r="R316" i="93"/>
  <c r="R315" i="93"/>
  <c r="R314" i="93"/>
  <c r="R313" i="93"/>
  <c r="R312" i="93"/>
  <c r="R311" i="93"/>
  <c r="R310" i="93"/>
  <c r="R309" i="93"/>
  <c r="T308" i="93"/>
  <c r="R308" i="93"/>
  <c r="R307" i="93"/>
  <c r="R306" i="93"/>
  <c r="R305" i="93"/>
  <c r="R304" i="93"/>
  <c r="R303" i="93"/>
  <c r="R302" i="93"/>
  <c r="R301" i="93"/>
  <c r="R300" i="93"/>
  <c r="R299" i="93"/>
  <c r="R298" i="93"/>
  <c r="R297" i="93"/>
  <c r="T296" i="93"/>
  <c r="R296" i="93"/>
  <c r="R295" i="93"/>
  <c r="R294" i="93"/>
  <c r="R293" i="93"/>
  <c r="R292" i="93"/>
  <c r="R291" i="93"/>
  <c r="R290" i="93"/>
  <c r="R289" i="93"/>
  <c r="P289" i="93"/>
  <c r="V288" i="93"/>
  <c r="R288" i="93"/>
  <c r="V287" i="93"/>
  <c r="R287" i="93"/>
  <c r="R286" i="93"/>
  <c r="V285" i="93"/>
  <c r="R285" i="93"/>
  <c r="R284" i="93"/>
  <c r="R283" i="93"/>
  <c r="R282" i="93"/>
  <c r="R281" i="93"/>
  <c r="R280" i="93"/>
  <c r="R279" i="93"/>
  <c r="R278" i="93"/>
  <c r="R277" i="93"/>
  <c r="R276" i="93"/>
  <c r="R274" i="93"/>
  <c r="R273" i="93"/>
  <c r="R272" i="93"/>
  <c r="R271" i="93"/>
  <c r="R270" i="93"/>
  <c r="R269" i="93"/>
  <c r="R268" i="93"/>
  <c r="R267" i="93"/>
  <c r="R266" i="93"/>
  <c r="R265" i="93"/>
  <c r="R264" i="93"/>
  <c r="P263" i="93"/>
  <c r="R263" i="93" s="1"/>
  <c r="R262" i="93"/>
  <c r="R261" i="93"/>
  <c r="R260" i="93"/>
  <c r="T259" i="93"/>
  <c r="R259" i="93"/>
  <c r="R258" i="93"/>
  <c r="R257" i="93"/>
  <c r="R256" i="93"/>
  <c r="R255" i="93"/>
  <c r="R254" i="93"/>
  <c r="R253" i="93"/>
  <c r="R252" i="93"/>
  <c r="R251" i="93"/>
  <c r="R250" i="93"/>
  <c r="R249" i="93"/>
  <c r="R248" i="93"/>
  <c r="R247" i="93"/>
  <c r="R246" i="93"/>
  <c r="R245" i="93"/>
  <c r="R244" i="93"/>
  <c r="R243" i="93"/>
  <c r="R242" i="93"/>
  <c r="R241" i="93"/>
  <c r="R240" i="93"/>
  <c r="R239" i="93"/>
  <c r="R238" i="93"/>
  <c r="P238" i="93"/>
  <c r="R237" i="93"/>
  <c r="R236" i="93"/>
  <c r="R235" i="93"/>
  <c r="R234" i="93"/>
  <c r="R233" i="93"/>
  <c r="R232" i="93"/>
  <c r="S231" i="93"/>
  <c r="P231" i="93"/>
  <c r="R231" i="93" s="1"/>
  <c r="R230" i="93"/>
  <c r="R229" i="93"/>
  <c r="R228" i="93"/>
  <c r="R227" i="93"/>
  <c r="R226" i="93"/>
  <c r="R225" i="93"/>
  <c r="R224" i="93"/>
  <c r="R223" i="93"/>
  <c r="P223" i="93"/>
  <c r="R222" i="93"/>
  <c r="R221" i="93"/>
  <c r="R220" i="93"/>
  <c r="R219" i="93"/>
  <c r="R218" i="93"/>
  <c r="R217" i="93"/>
  <c r="R216" i="93"/>
  <c r="R215" i="93"/>
  <c r="R214" i="93"/>
  <c r="R213" i="93"/>
  <c r="R212" i="93"/>
  <c r="R211" i="93"/>
  <c r="R210" i="93"/>
  <c r="R209" i="93"/>
  <c r="R208" i="93"/>
  <c r="R207" i="93"/>
  <c r="R206" i="93"/>
  <c r="R205" i="93"/>
  <c r="R204" i="93"/>
  <c r="R203" i="93"/>
  <c r="R202" i="93"/>
  <c r="P201" i="93"/>
  <c r="R201" i="93" s="1"/>
  <c r="R200" i="93"/>
  <c r="R199" i="93"/>
  <c r="R198" i="93"/>
  <c r="R197" i="93"/>
  <c r="R196" i="93"/>
  <c r="R195" i="93"/>
  <c r="R194" i="93"/>
  <c r="R193" i="93"/>
  <c r="P193" i="93"/>
  <c r="R192" i="93"/>
  <c r="R191" i="93"/>
  <c r="R190" i="93"/>
  <c r="R189" i="93"/>
  <c r="R188" i="93"/>
  <c r="R187" i="93"/>
  <c r="R186" i="93"/>
  <c r="R185" i="93"/>
  <c r="R184" i="93"/>
  <c r="R183" i="93"/>
  <c r="R182" i="93"/>
  <c r="R181" i="93"/>
  <c r="R180" i="93"/>
  <c r="R179" i="93"/>
  <c r="R178" i="93"/>
  <c r="R177" i="93"/>
  <c r="R176" i="93"/>
  <c r="R175" i="93"/>
  <c r="R174" i="93"/>
  <c r="R173" i="93"/>
  <c r="S172" i="93"/>
  <c r="R172" i="93"/>
  <c r="R171" i="93"/>
  <c r="R170" i="93"/>
  <c r="R169" i="93"/>
  <c r="R168" i="93"/>
  <c r="R167" i="93"/>
  <c r="R166" i="93"/>
  <c r="R165" i="93"/>
  <c r="R164" i="93"/>
  <c r="R163" i="93"/>
  <c r="R162" i="93"/>
  <c r="R161" i="93"/>
  <c r="R160" i="93"/>
  <c r="R159" i="93"/>
  <c r="R158" i="93"/>
  <c r="R157" i="93"/>
  <c r="R156" i="93"/>
  <c r="R155" i="93"/>
  <c r="R154" i="93"/>
  <c r="R153" i="93"/>
  <c r="R152" i="93"/>
  <c r="R151" i="93"/>
  <c r="R150" i="93"/>
  <c r="R149" i="93"/>
  <c r="R148" i="93"/>
  <c r="S147" i="93"/>
  <c r="R147" i="93"/>
  <c r="R146" i="93"/>
  <c r="R145" i="93"/>
  <c r="R144" i="93"/>
  <c r="R143" i="93"/>
  <c r="R142" i="93"/>
  <c r="R141" i="93"/>
  <c r="R140" i="93"/>
  <c r="S139" i="93"/>
  <c r="R139" i="93"/>
  <c r="R138" i="93"/>
  <c r="R137" i="93"/>
  <c r="R136" i="93"/>
  <c r="R135" i="93"/>
  <c r="R134" i="93"/>
  <c r="R133" i="93"/>
  <c r="R132" i="93"/>
  <c r="R131" i="93"/>
  <c r="R130" i="93"/>
  <c r="R129" i="93"/>
  <c r="R128" i="93"/>
  <c r="R127" i="93"/>
  <c r="R126" i="93"/>
  <c r="R125" i="93"/>
  <c r="R124" i="93"/>
  <c r="R123" i="93"/>
  <c r="R122" i="93"/>
  <c r="R121" i="93"/>
  <c r="R120" i="93"/>
  <c r="R119" i="93"/>
  <c r="R118" i="93"/>
  <c r="R117" i="93"/>
  <c r="R116" i="93"/>
  <c r="R115" i="93"/>
  <c r="R114" i="93"/>
  <c r="R113" i="93"/>
  <c r="R112" i="93"/>
  <c r="R111" i="93"/>
  <c r="R110" i="93"/>
  <c r="R109" i="93"/>
  <c r="R108" i="93"/>
  <c r="R107" i="93"/>
  <c r="R106" i="93"/>
  <c r="R105" i="93"/>
  <c r="R104" i="93"/>
  <c r="R103" i="93"/>
  <c r="R102" i="93"/>
  <c r="R101" i="93"/>
  <c r="R100" i="93"/>
  <c r="R99" i="93"/>
  <c r="R98" i="93"/>
  <c r="R97" i="93"/>
  <c r="R96" i="93"/>
  <c r="R95" i="93"/>
  <c r="R94" i="93"/>
  <c r="R93" i="93"/>
  <c r="R92" i="93"/>
  <c r="R91" i="93"/>
  <c r="R90" i="93"/>
  <c r="R89" i="93"/>
  <c r="R88" i="93"/>
  <c r="R87" i="93"/>
  <c r="R86" i="93"/>
  <c r="R85" i="93"/>
  <c r="R84" i="93"/>
  <c r="T83" i="93"/>
  <c r="P83" i="93"/>
  <c r="R83" i="93" s="1"/>
  <c r="V82" i="93"/>
  <c r="R82" i="93"/>
  <c r="V81" i="93"/>
  <c r="R81" i="93"/>
  <c r="V80" i="93"/>
  <c r="R80" i="93"/>
  <c r="V79" i="93"/>
  <c r="R79" i="93"/>
  <c r="R78" i="93"/>
  <c r="R77" i="93"/>
  <c r="R76" i="93"/>
  <c r="R75" i="93"/>
  <c r="P75" i="93"/>
  <c r="R74" i="93"/>
  <c r="R73" i="93"/>
  <c r="R72" i="93"/>
  <c r="R71" i="93"/>
  <c r="R70" i="93"/>
  <c r="S70" i="93" s="1"/>
  <c r="S69" i="93"/>
  <c r="R69" i="93"/>
  <c r="S68" i="93"/>
  <c r="R68" i="93"/>
  <c r="P67" i="93"/>
  <c r="R67" i="93" s="1"/>
  <c r="S67" i="93" s="1"/>
  <c r="R66" i="93"/>
  <c r="S66" i="93" s="1"/>
  <c r="R65" i="93"/>
  <c r="S65" i="93" s="1"/>
  <c r="R64" i="93"/>
  <c r="S64" i="93" s="1"/>
  <c r="R63" i="93"/>
  <c r="S63" i="93" s="1"/>
  <c r="R62" i="93"/>
  <c r="S62" i="93" s="1"/>
  <c r="R61" i="93"/>
  <c r="S61" i="93" s="1"/>
  <c r="R60" i="93"/>
  <c r="S60" i="93" s="1"/>
  <c r="R59" i="93"/>
  <c r="S59" i="93" s="1"/>
  <c r="P59" i="93"/>
  <c r="S58" i="93"/>
  <c r="R58" i="93"/>
  <c r="S57" i="93"/>
  <c r="R57" i="93"/>
  <c r="S56" i="93"/>
  <c r="R56" i="93"/>
  <c r="S55" i="93"/>
  <c r="R55" i="93"/>
  <c r="R54" i="93"/>
  <c r="R53" i="93"/>
  <c r="R52" i="93"/>
  <c r="P51" i="93"/>
  <c r="R51" i="93" s="1"/>
  <c r="R50" i="93"/>
  <c r="R49" i="93"/>
  <c r="R48" i="93"/>
  <c r="R47" i="93"/>
  <c r="R46" i="93"/>
  <c r="R45" i="93"/>
  <c r="R44" i="93"/>
  <c r="R43" i="93"/>
  <c r="R42" i="93"/>
  <c r="R41" i="93"/>
  <c r="R40" i="93"/>
  <c r="R39" i="93"/>
  <c r="R38" i="93"/>
  <c r="R37" i="93"/>
  <c r="P37" i="93"/>
  <c r="R36" i="93"/>
  <c r="R35" i="93"/>
  <c r="R34" i="93"/>
  <c r="R33" i="93"/>
  <c r="R32" i="93"/>
  <c r="R31" i="93"/>
  <c r="R30" i="93"/>
  <c r="P29" i="93"/>
  <c r="R29" i="93" s="1"/>
  <c r="R28" i="93"/>
  <c r="Q28" i="93"/>
  <c r="Q27" i="93"/>
  <c r="R27" i="93" s="1"/>
  <c r="Q26" i="93"/>
  <c r="R26" i="93" s="1"/>
  <c r="Q25" i="93"/>
  <c r="Q635" i="93" s="1"/>
  <c r="V24" i="93"/>
  <c r="U24" i="93"/>
  <c r="T24" i="93"/>
  <c r="R24" i="93"/>
  <c r="T23" i="93"/>
  <c r="R23" i="93"/>
  <c r="R22" i="93"/>
  <c r="V21" i="93"/>
  <c r="U21" i="93"/>
  <c r="R21" i="93"/>
  <c r="P21" i="93"/>
  <c r="P635" i="93" s="1"/>
  <c r="V20" i="93"/>
  <c r="U20" i="93"/>
  <c r="T20" i="93"/>
  <c r="R20" i="93"/>
  <c r="V19" i="93"/>
  <c r="U19" i="93"/>
  <c r="T19" i="93"/>
  <c r="S19" i="93"/>
  <c r="R19" i="93"/>
  <c r="V18" i="93"/>
  <c r="U18" i="93"/>
  <c r="T18" i="93"/>
  <c r="R18" i="93"/>
  <c r="V17" i="93"/>
  <c r="V635" i="93" s="1"/>
  <c r="U17" i="93"/>
  <c r="U635" i="93" s="1"/>
  <c r="T17" i="93"/>
  <c r="T635" i="93" s="1"/>
  <c r="R17" i="93"/>
  <c r="R16" i="93"/>
  <c r="R15" i="93"/>
  <c r="R14" i="93"/>
  <c r="R13" i="93"/>
  <c r="R12" i="93"/>
  <c r="S11" i="93"/>
  <c r="R11" i="93"/>
  <c r="S10" i="93"/>
  <c r="R10" i="93"/>
  <c r="S9" i="93"/>
  <c r="R9" i="93"/>
  <c r="S8" i="93"/>
  <c r="R8" i="93"/>
  <c r="S7" i="93"/>
  <c r="R7" i="93"/>
  <c r="S6" i="93"/>
  <c r="R6" i="93"/>
  <c r="S5" i="93"/>
  <c r="R5" i="93"/>
  <c r="S4" i="93"/>
  <c r="R4" i="93"/>
  <c r="S3" i="93"/>
  <c r="R3" i="93"/>
  <c r="R635" i="93" l="1"/>
  <c r="S635" i="93"/>
  <c r="R25" i="93"/>
  <c r="D2194" i="28" l="1"/>
  <c r="D1961" i="28" l="1"/>
  <c r="D894" i="28"/>
  <c r="D893" i="28"/>
  <c r="D892" i="28"/>
  <c r="D883" i="28"/>
  <c r="D882" i="28"/>
  <c r="D881" i="28"/>
  <c r="D346" i="28"/>
  <c r="D273" i="28"/>
  <c r="D2014" i="28" s="1"/>
  <c r="D272" i="28"/>
  <c r="D268" i="28"/>
  <c r="D76" i="85" l="1"/>
  <c r="E11" i="20" l="1"/>
  <c r="A1" i="85" l="1"/>
  <c r="A1" i="28"/>
  <c r="A1" i="27"/>
  <c r="A1" i="54"/>
  <c r="B1" i="20"/>
  <c r="A1" i="32"/>
  <c r="A1" i="42"/>
  <c r="D118" i="85" l="1"/>
  <c r="F118" i="85" s="1"/>
  <c r="D104" i="85"/>
  <c r="F104" i="85" s="1"/>
  <c r="D90" i="85"/>
  <c r="F90" i="85" s="1"/>
  <c r="F76" i="85"/>
  <c r="F9" i="42" l="1"/>
  <c r="E9" i="42"/>
  <c r="C9" i="42"/>
  <c r="B9" i="42"/>
  <c r="D9" i="42" l="1"/>
  <c r="G9" i="42" s="1"/>
  <c r="A3" i="54" l="1"/>
  <c r="E18" i="54"/>
  <c r="D18" i="54"/>
  <c r="C18" i="54"/>
  <c r="C31" i="54"/>
  <c r="F31" i="54" s="1"/>
  <c r="E44" i="54"/>
  <c r="F46" i="54" s="1"/>
  <c r="D44" i="54"/>
  <c r="F45" i="54" s="1"/>
  <c r="C44" i="54"/>
  <c r="F44" i="54" s="1"/>
  <c r="E41" i="54"/>
  <c r="F43" i="54" s="1"/>
  <c r="D41" i="54"/>
  <c r="F42" i="54" s="1"/>
  <c r="C41" i="54"/>
  <c r="F41" i="54" s="1"/>
  <c r="E31" i="54"/>
  <c r="F33" i="54" s="1"/>
  <c r="D31" i="54"/>
  <c r="F32" i="54" s="1"/>
  <c r="E9" i="54"/>
  <c r="E8" i="20"/>
  <c r="E14" i="54"/>
  <c r="D14" i="54"/>
  <c r="D22" i="54" s="1"/>
  <c r="C14" i="54"/>
  <c r="C11" i="20"/>
  <c r="F11" i="20" s="1"/>
  <c r="D9" i="54"/>
  <c r="D8" i="20"/>
  <c r="C9" i="54"/>
  <c r="C8" i="20"/>
  <c r="E77" i="54"/>
  <c r="E75" i="54"/>
  <c r="E81" i="54"/>
  <c r="E83" i="54"/>
  <c r="C78" i="54"/>
  <c r="C79" i="54"/>
  <c r="C75" i="54"/>
  <c r="C81" i="54"/>
  <c r="D77" i="54"/>
  <c r="D83" i="54"/>
  <c r="D81" i="54"/>
  <c r="D75" i="54"/>
  <c r="E65" i="54"/>
  <c r="E63" i="54"/>
  <c r="E61" i="54"/>
  <c r="E60" i="54"/>
  <c r="E57" i="54"/>
  <c r="D65" i="54"/>
  <c r="D63" i="54"/>
  <c r="D61" i="54"/>
  <c r="D60" i="54"/>
  <c r="D57" i="54"/>
  <c r="C60" i="54"/>
  <c r="C61" i="54"/>
  <c r="C57" i="54"/>
  <c r="C63" i="54"/>
  <c r="A3" i="27"/>
  <c r="A3" i="20"/>
  <c r="A3" i="32"/>
  <c r="A3" i="42"/>
  <c r="A3" i="28"/>
  <c r="A3" i="85" s="1"/>
  <c r="D38" i="42"/>
  <c r="G38" i="42" s="1"/>
  <c r="D37" i="42"/>
  <c r="G37" i="42" s="1"/>
  <c r="D36" i="42"/>
  <c r="G36" i="42" s="1"/>
  <c r="F19" i="20"/>
  <c r="D12" i="42"/>
  <c r="G12" i="42" s="1"/>
  <c r="D11" i="42"/>
  <c r="G11" i="42" s="1"/>
  <c r="D21" i="42"/>
  <c r="G21" i="42" s="1"/>
  <c r="D20" i="42"/>
  <c r="G20" i="42" s="1"/>
  <c r="D19" i="42"/>
  <c r="G19" i="42" s="1"/>
  <c r="D18" i="42"/>
  <c r="G18" i="42" s="1"/>
  <c r="D17" i="42"/>
  <c r="G17" i="42" s="1"/>
  <c r="D16" i="42"/>
  <c r="G16" i="42" s="1"/>
  <c r="D15" i="42"/>
  <c r="G15" i="42" s="1"/>
  <c r="D14" i="42"/>
  <c r="G14" i="42" s="1"/>
  <c r="D25" i="42"/>
  <c r="G25" i="42" s="1"/>
  <c r="D24" i="42"/>
  <c r="G24" i="42" s="1"/>
  <c r="D23" i="42"/>
  <c r="G23" i="42" s="1"/>
  <c r="D28" i="42"/>
  <c r="G28" i="42" s="1"/>
  <c r="D27" i="42"/>
  <c r="D35" i="42"/>
  <c r="D34" i="42" s="1"/>
  <c r="D32" i="42"/>
  <c r="G32" i="42" s="1"/>
  <c r="D31" i="42"/>
  <c r="G31" i="42" s="1"/>
  <c r="D30" i="42"/>
  <c r="G30" i="42" s="1"/>
  <c r="D33" i="42"/>
  <c r="G33" i="42" s="1"/>
  <c r="F34" i="42"/>
  <c r="E34" i="42"/>
  <c r="C34" i="42"/>
  <c r="B34" i="42"/>
  <c r="F29" i="42"/>
  <c r="E29" i="42"/>
  <c r="C29" i="42"/>
  <c r="B29" i="42"/>
  <c r="F26" i="42"/>
  <c r="E26" i="42"/>
  <c r="C26" i="42"/>
  <c r="B26" i="42"/>
  <c r="F22" i="42"/>
  <c r="E22" i="42"/>
  <c r="C22" i="42"/>
  <c r="B22" i="42"/>
  <c r="F13" i="42"/>
  <c r="E13" i="42"/>
  <c r="C13" i="42"/>
  <c r="B13" i="42"/>
  <c r="B39" i="42" s="1"/>
  <c r="H39" i="42" s="1"/>
  <c r="F39" i="42"/>
  <c r="H43" i="42" s="1"/>
  <c r="E26" i="20"/>
  <c r="D26" i="20"/>
  <c r="C26" i="20"/>
  <c r="D59" i="54" l="1"/>
  <c r="D67" i="54" s="1"/>
  <c r="D69" i="54" s="1"/>
  <c r="E22" i="54"/>
  <c r="E24" i="54" s="1"/>
  <c r="E26" i="54" s="1"/>
  <c r="E35" i="54" s="1"/>
  <c r="G35" i="42"/>
  <c r="G34" i="42" s="1"/>
  <c r="D24" i="54"/>
  <c r="D26" i="54" s="1"/>
  <c r="D35" i="54" s="1"/>
  <c r="D26" i="42"/>
  <c r="E85" i="54"/>
  <c r="E87" i="54" s="1"/>
  <c r="D22" i="42"/>
  <c r="G27" i="42"/>
  <c r="G26" i="42" s="1"/>
  <c r="E14" i="20"/>
  <c r="E18" i="20" s="1"/>
  <c r="E20" i="20" s="1"/>
  <c r="D13" i="42"/>
  <c r="D48" i="54"/>
  <c r="D29" i="42"/>
  <c r="C48" i="54"/>
  <c r="C59" i="54"/>
  <c r="C67" i="54" s="1"/>
  <c r="C69" i="54" s="1"/>
  <c r="E59" i="54"/>
  <c r="E67" i="54" s="1"/>
  <c r="E69" i="54" s="1"/>
  <c r="G13" i="42"/>
  <c r="D85" i="54"/>
  <c r="D87" i="54" s="1"/>
  <c r="F8" i="20"/>
  <c r="C22" i="54"/>
  <c r="C24" i="54" s="1"/>
  <c r="C26" i="54" s="1"/>
  <c r="C35" i="54" s="1"/>
  <c r="E48" i="54"/>
  <c r="C77" i="54"/>
  <c r="C85" i="54" s="1"/>
  <c r="C87" i="54" s="1"/>
  <c r="G29" i="42"/>
  <c r="C14" i="20"/>
  <c r="C18" i="20" s="1"/>
  <c r="C20" i="20" s="1"/>
  <c r="C39" i="42"/>
  <c r="H40" i="42" s="1"/>
  <c r="F10" i="54"/>
  <c r="F11" i="54"/>
  <c r="E39" i="42"/>
  <c r="H42" i="42" s="1"/>
  <c r="F9" i="54"/>
  <c r="F14" i="54"/>
  <c r="F16" i="54"/>
  <c r="G22" i="42"/>
  <c r="D39" i="42" l="1"/>
  <c r="H41" i="42" s="1"/>
  <c r="G39" i="42"/>
  <c r="H44" i="42" s="1"/>
  <c r="D11" i="20" l="1"/>
  <c r="D14" i="20" s="1"/>
  <c r="D18" i="20" s="1"/>
  <c r="D20" i="20" s="1"/>
  <c r="F15"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Ismael Norzagaray</author>
    <author>ismael norzagaray</author>
  </authors>
  <commentList>
    <comment ref="N509" authorId="0" shapeId="0" xr:uid="{C7458627-70BA-4513-AD15-66958DCE2A4C}">
      <text>
        <r>
          <rPr>
            <sz val="9"/>
            <color indexed="81"/>
            <rFont val="Tahoma"/>
            <family val="2"/>
          </rPr>
          <t xml:space="preserve">rec prodi
</t>
        </r>
      </text>
    </comment>
    <comment ref="N510" authorId="1" shapeId="0" xr:uid="{C83E2180-E629-4DDE-9AFF-7EC2D0CCD2C1}">
      <text>
        <r>
          <rPr>
            <b/>
            <sz val="9"/>
            <color indexed="81"/>
            <rFont val="Tahoma"/>
            <family val="2"/>
          </rPr>
          <t>PROAGUA (APAUR)</t>
        </r>
        <r>
          <rPr>
            <sz val="9"/>
            <color indexed="81"/>
            <rFont val="Tahoma"/>
            <family val="2"/>
          </rPr>
          <t xml:space="preserve">
</t>
        </r>
      </text>
    </comment>
    <comment ref="N513" authorId="1" shapeId="0" xr:uid="{7FA93C9F-7CB1-43CA-9D54-DC9A8BDBFE37}">
      <text>
        <r>
          <rPr>
            <b/>
            <sz val="9"/>
            <color indexed="81"/>
            <rFont val="Tahoma"/>
            <family val="2"/>
          </rPr>
          <t>AGUA LIMPIA</t>
        </r>
        <r>
          <rPr>
            <sz val="9"/>
            <color indexed="81"/>
            <rFont val="Tahoma"/>
            <family val="2"/>
          </rPr>
          <t xml:space="preserve">
</t>
        </r>
      </text>
    </comment>
    <comment ref="N514" authorId="1" shapeId="0" xr:uid="{0531A7E1-E88D-4620-8C5B-A598A6345051}">
      <text>
        <r>
          <rPr>
            <sz val="9"/>
            <color indexed="81"/>
            <rFont val="Tahoma"/>
            <family val="2"/>
          </rPr>
          <t xml:space="preserve">PROAGUA (APARURAL)
</t>
        </r>
      </text>
    </comment>
    <comment ref="N515" authorId="1" shapeId="0" xr:uid="{2A1B55AB-5215-422D-8258-0C29B1687183}">
      <text>
        <r>
          <rPr>
            <b/>
            <sz val="9"/>
            <color indexed="81"/>
            <rFont val="Tahoma"/>
            <family val="2"/>
          </rPr>
          <t>FIES</t>
        </r>
        <r>
          <rPr>
            <sz val="9"/>
            <color indexed="81"/>
            <rFont val="Tahoma"/>
            <family val="2"/>
          </rPr>
          <t xml:space="preserve">
</t>
        </r>
      </text>
    </comment>
    <comment ref="N516" authorId="1" shapeId="0" xr:uid="{8B41F00B-1D54-4AAC-96E7-34F670434144}">
      <text>
        <r>
          <rPr>
            <b/>
            <sz val="9"/>
            <color indexed="81"/>
            <rFont val="Tahoma"/>
            <family val="2"/>
          </rPr>
          <t>PTAR</t>
        </r>
        <r>
          <rPr>
            <sz val="9"/>
            <color indexed="81"/>
            <rFont val="Tahoma"/>
            <family val="2"/>
          </rPr>
          <t xml:space="preserve">
</t>
        </r>
      </text>
    </comment>
    <comment ref="N517" authorId="1" shapeId="0" xr:uid="{0C8B80F9-9BD1-4782-840D-8B74F0F4CE0A}">
      <text>
        <r>
          <rPr>
            <b/>
            <sz val="9"/>
            <color indexed="81"/>
            <rFont val="Tahoma"/>
            <family val="2"/>
          </rPr>
          <t>FONDO METROPOLITANO</t>
        </r>
        <r>
          <rPr>
            <sz val="9"/>
            <color indexed="81"/>
            <rFont val="Tahoma"/>
            <family val="2"/>
          </rPr>
          <t xml:space="preserve">
</t>
        </r>
      </text>
    </comment>
    <comment ref="N518" authorId="1" shapeId="0" xr:uid="{3A938108-94A9-4D11-8AD9-2DB15E4D172C}">
      <text>
        <r>
          <rPr>
            <b/>
            <sz val="9"/>
            <color indexed="81"/>
            <rFont val="Tahoma"/>
            <family val="2"/>
          </rPr>
          <t>FONDO METROPOLITANO (IND)</t>
        </r>
        <r>
          <rPr>
            <sz val="9"/>
            <color indexed="81"/>
            <rFont val="Tahoma"/>
            <family val="2"/>
          </rPr>
          <t xml:space="preserve">
</t>
        </r>
      </text>
    </comment>
  </commentList>
</comments>
</file>

<file path=xl/sharedStrings.xml><?xml version="1.0" encoding="utf-8"?>
<sst xmlns="http://schemas.openxmlformats.org/spreadsheetml/2006/main" count="8112" uniqueCount="4029">
  <si>
    <t>Relación de Cuentas Bancarias Productivas Específicas</t>
  </si>
  <si>
    <t>"Bajo protesta de decir verdad declaramos que los Estados Financieros y sus Notas, son razonablemente correctos y son responsabilidad del emisor"</t>
  </si>
  <si>
    <t>(PESOS)</t>
  </si>
  <si>
    <t>Concepto (c)</t>
  </si>
  <si>
    <t>Pensiones y Jubilaciones</t>
  </si>
  <si>
    <t>Bajo protesta de decir verdad declaramos que los Estados Financieros y sus Notas, son razonablemente correctos y son responsabilidad del emisor</t>
  </si>
  <si>
    <t xml:space="preserve"> </t>
  </si>
  <si>
    <t>Concepto</t>
  </si>
  <si>
    <t>Saldo</t>
  </si>
  <si>
    <t>(1)</t>
  </si>
  <si>
    <t>(2)</t>
  </si>
  <si>
    <t>(4)</t>
  </si>
  <si>
    <t>(5)</t>
  </si>
  <si>
    <t>Ampliaciones/ (Reducciones)</t>
  </si>
  <si>
    <t>Devengado</t>
  </si>
  <si>
    <t>Egresos Aprobado   Anual</t>
  </si>
  <si>
    <t>Egresos Modificado   Anual</t>
  </si>
  <si>
    <t>Subejercicio</t>
  </si>
  <si>
    <t>(3=1+2)</t>
  </si>
  <si>
    <t>( 6 = 3 - 4 )</t>
  </si>
  <si>
    <t>Total del Gasto</t>
  </si>
  <si>
    <t>Aprobado (d)</t>
  </si>
  <si>
    <t xml:space="preserve">Pagado </t>
  </si>
  <si>
    <t>Pagado</t>
  </si>
  <si>
    <t>A</t>
  </si>
  <si>
    <t>TOTAL</t>
  </si>
  <si>
    <t>Gasto Por Categoría Programática</t>
  </si>
  <si>
    <t xml:space="preserve">                 (PESOS)</t>
  </si>
  <si>
    <t>Egresos Devengado     Anual</t>
  </si>
  <si>
    <t>Egresos Pagado     Anual</t>
  </si>
  <si>
    <t>Programas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</si>
  <si>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</si>
  <si>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</si>
  <si>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</si>
  <si>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</si>
  <si>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</si>
  <si>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</si>
  <si>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</si>
  <si>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</si>
  <si>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</si>
  <si>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</si>
  <si>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</si>
  <si>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</si>
  <si>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</si>
  <si>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</si>
  <si>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</si>
  <si>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</si>
  <si>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</si>
  <si>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</si>
  <si>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</si>
  <si>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</si>
  <si>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</si>
  <si>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</si>
  <si>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</si>
  <si>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</si>
  <si>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</si>
  <si>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</si>
  <si>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</si>
  <si>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Gastos por proyectos de Inversión</t>
  </si>
  <si>
    <t>GASTO DE INVERSION EJERCIDO:</t>
  </si>
  <si>
    <t xml:space="preserve">NOMBRE DEL PROYECTO </t>
  </si>
  <si>
    <t xml:space="preserve">MONTO EROGADO </t>
  </si>
  <si>
    <r>
      <t>ORIGEN DEL RECURSO</t>
    </r>
    <r>
      <rPr>
        <b/>
        <sz val="14"/>
        <rFont val="Arial Narrow"/>
        <family val="2"/>
      </rPr>
      <t>*</t>
    </r>
  </si>
  <si>
    <t>*</t>
  </si>
  <si>
    <t>Se deberán informar con todas las fuentes del recurso.</t>
  </si>
  <si>
    <t>Ya sean obras con Recurso Federal, Recurso Estatal e Ingresos Propios del ente Público.</t>
  </si>
  <si>
    <t>Indicadores de Postura Fiscal</t>
  </si>
  <si>
    <t>Estimado Original Anual</t>
  </si>
  <si>
    <t>Pagado 3</t>
  </si>
  <si>
    <t>I. Ingresos Presupuestarios (I= 1 + 2 )</t>
  </si>
  <si>
    <t>1. Ingresos Gobierno del Estado 1</t>
  </si>
  <si>
    <t>2. Ingresos Sector Paraestatal  1</t>
  </si>
  <si>
    <t>II. Egresos Presupuestarios ( II= 3+4 )</t>
  </si>
  <si>
    <t>3. Egresos del Gobierno de la Entidad Federativa 2</t>
  </si>
  <si>
    <t>4. Egresos  del Sector Paraestatal  2</t>
  </si>
  <si>
    <t>III. Balance Presupuestario (Superávit o Déficit)  (III= I-II)</t>
  </si>
  <si>
    <t>III. Balance Presupuestario (Superávit o Déficit)</t>
  </si>
  <si>
    <t>IV. Interéses, Comisiones y Gastos de la Deuda</t>
  </si>
  <si>
    <t>V. Balance Primario (superávit o Déficit)   (V= III-IV)</t>
  </si>
  <si>
    <t>A. Financiamiento</t>
  </si>
  <si>
    <t>B. Amortización de la Deuda</t>
  </si>
  <si>
    <t>C. Endeudamiento o Desendeudamiento   (C=A-B)</t>
  </si>
  <si>
    <t>RECOMENDACIONES CONAC</t>
  </si>
  <si>
    <t xml:space="preserve">1 Los Ingresos que se presentan son los ingresos presupuestario totales sin incluir los ingresos por financiamientos. Los Ingresos del Gobierno de la Entidad Federativa corresponden a los del Poder Ejecutivo, Legislativo Judicial y Autónomos. </t>
  </si>
  <si>
    <t>2 Los egresos que se presentan son los egresos presupuestarios totales sin incluir los egresos por amortización. Los egresos del Gobierno de la Entidad Federativa corresponden a los del Poder Ejecutivo, Legislativo, Judicial y Órganos Autónomos 3 Para Ingresos se reportan los ingresos recaudados; para egresos se reportan los egresos pagados</t>
  </si>
  <si>
    <t>3 Para Ingresos se reportan los ingresos recaudados; para egresos se reportan los egresos pagados.</t>
  </si>
  <si>
    <t>Balance Presupuestario - LDF</t>
  </si>
  <si>
    <t>Estimado/</t>
  </si>
  <si>
    <t>Recaudado/</t>
  </si>
  <si>
    <t>A. Ingresos Totales (A = A1+A2+A3)</t>
  </si>
  <si>
    <t>A1. Ingresos de Libre Disposición</t>
  </si>
  <si>
    <t>A2. Transferencias Federales Etiquetadas</t>
  </si>
  <si>
    <t>A3. Financiamiento Neto</t>
  </si>
  <si>
    <r>
      <t>B. Egresos Presupuestarios</t>
    </r>
    <r>
      <rPr>
        <b/>
        <vertAlign val="superscript"/>
        <sz val="7.5"/>
        <color theme="1"/>
        <rFont val="Arial Narrow"/>
        <family val="2"/>
      </rPr>
      <t>1</t>
    </r>
    <r>
      <rPr>
        <b/>
        <sz val="7.5"/>
        <color theme="1"/>
        <rFont val="Arial Narrow"/>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</si>
  <si>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</si>
  <si>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</si>
  <si>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</si>
  <si>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</si>
  <si>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</si>
  <si>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</si>
  <si>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</si>
  <si>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</si>
  <si>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Aprobado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</si>
  <si>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</si>
  <si>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</si>
  <si>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</si>
  <si>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</si>
  <si>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</si>
  <si>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</si>
  <si>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</si>
  <si>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</si>
  <si>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</si>
  <si>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</si>
  <si>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</si>
  <si>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</si>
  <si>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</si>
  <si>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</si>
  <si>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</si>
  <si>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</si>
  <si>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</si>
  <si>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</si>
  <si>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</si>
  <si>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</si>
  <si>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 xml:space="preserve">                                        (pesos)</t>
  </si>
  <si>
    <t>Fondo, Programa o Convenio</t>
  </si>
  <si>
    <t>Datos de la Cuenta Bancaria</t>
  </si>
  <si>
    <t>Institución Bancaria</t>
  </si>
  <si>
    <t>Número de Cuenta</t>
  </si>
  <si>
    <t>NOTA: La información de este formato es ACUMULADA</t>
  </si>
  <si>
    <t>Relación de Bienes Muebles e Inmuebles que Componen su Patrimonio</t>
  </si>
  <si>
    <t xml:space="preserve">                              (pesos)</t>
  </si>
  <si>
    <t>Código</t>
  </si>
  <si>
    <t>Descripción del Bien</t>
  </si>
  <si>
    <t>Valor en Libros</t>
  </si>
  <si>
    <t>BIENES MUEBLES</t>
  </si>
  <si>
    <t>BIENES INMUEBLES</t>
  </si>
  <si>
    <t>TERRENOS</t>
  </si>
  <si>
    <t>EDIFICIOS</t>
  </si>
  <si>
    <t>Y DEMAS INMUEBLES</t>
  </si>
  <si>
    <t>NOTA: la información de este formato es ACUMULADA.</t>
  </si>
  <si>
    <t xml:space="preserve">   Subsidios: Sector Social y Privado o Estados y Municipios</t>
  </si>
  <si>
    <t>Pagado
Acumulado al periodo</t>
  </si>
  <si>
    <t>Ejercido
Acumulado al periodo</t>
  </si>
  <si>
    <t>Devengado
Acumulado al periodo</t>
  </si>
  <si>
    <t>Comprometido
Acumulado al Periodo</t>
  </si>
  <si>
    <t>Modificado Anual</t>
  </si>
  <si>
    <t>Ampliaciones / Reducciones</t>
  </si>
  <si>
    <t>Aprobado Anual</t>
  </si>
  <si>
    <t>Área y/o Ubicación Geográfica</t>
  </si>
  <si>
    <t>Fondo (Aportaciones Multiples, Convenios,etc..) (Alfanumerico) (FASS, FASP,etc)</t>
  </si>
  <si>
    <t>Fuente de Financiamiento (Federal, Estatal, Ingresos Propios)</t>
  </si>
  <si>
    <t>Tipo de Financiamiento (1. Gasto No Etiquetado, 2 Gasto Etiquetado)</t>
  </si>
  <si>
    <t>Año
Año de origen del recurso</t>
  </si>
  <si>
    <t>Tipo de Gasto
(1 Gto Corriente, 2 Gto de Capital)</t>
  </si>
  <si>
    <t>Clasificador por Objeto del Gasto
(Partida del Gasto)</t>
  </si>
  <si>
    <t>Servicios Personales por Categoría</t>
  </si>
  <si>
    <t>Tipo de Beneficiario</t>
  </si>
  <si>
    <t>Actividad o Proyecto</t>
  </si>
  <si>
    <t>Programa Presupuestario</t>
  </si>
  <si>
    <t>Subfunción</t>
  </si>
  <si>
    <t>Función</t>
  </si>
  <si>
    <t>Finalidad</t>
  </si>
  <si>
    <t>CENTRO GESTOR
Unidad Administrativa</t>
  </si>
  <si>
    <t>PRESUPUESTO DE EGRESOS</t>
  </si>
  <si>
    <t>FONDO</t>
  </si>
  <si>
    <t>POSICION PRESUPUESTARIA</t>
  </si>
  <si>
    <t>AREA FUNCIONAL</t>
  </si>
  <si>
    <t xml:space="preserve">CLASIFICACIÓN ADMINISTRATIVA </t>
  </si>
  <si>
    <t>Tipo de Recurso (1)</t>
  </si>
  <si>
    <t>Desglose de saldo en Bancos e Inversiones</t>
  </si>
  <si>
    <t>Desglose del saldo presentado en el formato ETCA-I-02, en el inciso A2), de la Cuenta:
BANCOS/TESORERÍA</t>
  </si>
  <si>
    <t>Desglose del saldo presentado en el formato ETCA-I-02, en el inciso A4), de la Cuenta:
INVERSIONES TEMPORALES (HASTA 3 MESES)</t>
  </si>
  <si>
    <t>Desglose del saldo presentado en el formato ETCA-I-02, en el inciso B1), de la Cuenta:
INVERSIONES FINANCIERAS DE CORTO PLAZO</t>
  </si>
  <si>
    <t>Desglose del saldo presentado en el formato ETCA-I-02, en el inciso A) del Activo No Circulante, de la Cuenta:
INVERSIONES FINANCIERAS A LARGO PLAZO</t>
  </si>
  <si>
    <t>Nota: En caso de que la cuenta bancaria tenga los dos tipos de recursos, presentar dos veces la misma cuenta separando los saldos por tipo de recurso.</t>
  </si>
  <si>
    <t>1) Tipo de Recurso: Federal o Estatal (incluye Ingresos Propios)</t>
  </si>
  <si>
    <t xml:space="preserve">                 </t>
  </si>
  <si>
    <t xml:space="preserve">                                                       </t>
  </si>
  <si>
    <t>DEPENDENCIA / ENTIDAD</t>
  </si>
  <si>
    <t>UNIDAD ADMINISTRATIVA</t>
  </si>
  <si>
    <t>CLAVE</t>
  </si>
  <si>
    <t>NOMBRE DEL INDICADOR</t>
  </si>
  <si>
    <t>UNI. MEDIDA</t>
  </si>
  <si>
    <t>TIPO META</t>
  </si>
  <si>
    <t>VAL. ACUM.</t>
  </si>
  <si>
    <t>DATOS</t>
  </si>
  <si>
    <t>PROGRAMADO ORIGINAL</t>
  </si>
  <si>
    <t>MODIFICADO</t>
  </si>
  <si>
    <t>REALIZADO</t>
  </si>
  <si>
    <t xml:space="preserve">% DE AVANCE </t>
  </si>
  <si>
    <t>PRIMERO</t>
  </si>
  <si>
    <t>SEGUNDO</t>
  </si>
  <si>
    <t>TERCERO</t>
  </si>
  <si>
    <t>CUARTO</t>
  </si>
  <si>
    <t>ANUAL</t>
  </si>
  <si>
    <t>TRIM</t>
  </si>
  <si>
    <t>MET</t>
  </si>
  <si>
    <t>NUM</t>
  </si>
  <si>
    <t>DEN</t>
  </si>
  <si>
    <t>EVALUACIÓN CUALITATIVA</t>
  </si>
  <si>
    <t>Este formato se genera desde el sistema   http://presupuesto.sonora.gob.mx</t>
  </si>
  <si>
    <t>ACTIVIDADES</t>
  </si>
  <si>
    <t>COMPONENTES</t>
  </si>
  <si>
    <t>PROPÓSITO</t>
  </si>
  <si>
    <t>FIN</t>
  </si>
  <si>
    <t>(Fuentes)</t>
  </si>
  <si>
    <t>Valor 2016</t>
  </si>
  <si>
    <t>Frecuencia</t>
  </si>
  <si>
    <t>Unidad de medida</t>
  </si>
  <si>
    <t xml:space="preserve">Sentido </t>
  </si>
  <si>
    <t>Fórmula</t>
  </si>
  <si>
    <t>Nombre</t>
  </si>
  <si>
    <t>(Objetivos)</t>
  </si>
  <si>
    <t>Supuestos</t>
  </si>
  <si>
    <t>Medios de verificación</t>
  </si>
  <si>
    <t>Meta Anual</t>
  </si>
  <si>
    <t>Línea base</t>
  </si>
  <si>
    <t>Indicadores</t>
  </si>
  <si>
    <t>Resumen narrativo</t>
  </si>
  <si>
    <t>Beneficiarios:</t>
  </si>
  <si>
    <t>Reto del PED:</t>
  </si>
  <si>
    <t>Eje del PED:</t>
  </si>
  <si>
    <t>Programa Presupuestario:</t>
  </si>
  <si>
    <t>Dependencia y/o Entidad:</t>
  </si>
  <si>
    <t>C-00152/0075 CONSTRUCCION DE SISTEMA DE ALCANTARILLADO EN BAHIA DE KINO CEA-FONDOMETROP-IHU-OB-19-084 GRUPO EMPRESARIAL BABASAC SA DE CV</t>
  </si>
  <si>
    <t>FEDERAL</t>
  </si>
  <si>
    <t>GERENCIA RIO CONCEPCION 2016</t>
  </si>
  <si>
    <t>BBVA BANCOMER</t>
  </si>
  <si>
    <t>0105476690</t>
  </si>
  <si>
    <t>COTAS SAN MIGUEL DE HORCASITAS 2016</t>
  </si>
  <si>
    <t>0105476739</t>
  </si>
  <si>
    <t>PLAYAS LIMPIAS 2016</t>
  </si>
  <si>
    <t xml:space="preserve">0105476607 </t>
  </si>
  <si>
    <t>GERENCIA OPERATIVA  CUENCA RIO MAYO 2016</t>
  </si>
  <si>
    <t>0105476615</t>
  </si>
  <si>
    <t>GERENCIA OPERATIVA  CUENCA RIO YAQUI-MATAPE 2016</t>
  </si>
  <si>
    <t xml:space="preserve">0105476623 </t>
  </si>
  <si>
    <t>GERENCIA OPERATIVA  CUENCA ALTO NOROESTE 2016</t>
  </si>
  <si>
    <t>0105476666</t>
  </si>
  <si>
    <t>(COTAS) COMITÉ TECNICO RIO ZANJON 2016</t>
  </si>
  <si>
    <t>0105476801</t>
  </si>
  <si>
    <t>(COTAS) COMITÉ TECNICO RIO SAN JOSE DE GUAYMAS 2016</t>
  </si>
  <si>
    <t xml:space="preserve">0105476747 </t>
  </si>
  <si>
    <t>(COTAS) COMITÉ TECNICO MESA SERI VICTORIA 2016</t>
  </si>
  <si>
    <t>0105476763</t>
  </si>
  <si>
    <t>PRODI 2016</t>
  </si>
  <si>
    <t>0108370222</t>
  </si>
  <si>
    <t>APARURAL2017</t>
  </si>
  <si>
    <t>0110472670</t>
  </si>
  <si>
    <t>RIO CONCEPCION 2017</t>
  </si>
  <si>
    <t>0110778001</t>
  </si>
  <si>
    <t>CUENCA ALTO NSTE 2017</t>
  </si>
  <si>
    <t>0110778400</t>
  </si>
  <si>
    <t>CUENCA YAQUI MATAPE 2017</t>
  </si>
  <si>
    <t>0110778435</t>
  </si>
  <si>
    <t>CUENCA RIO MAYO 2017</t>
  </si>
  <si>
    <t xml:space="preserve">0110778478 </t>
  </si>
  <si>
    <t>PLAYAS LIMPIAS PÑCO 2017</t>
  </si>
  <si>
    <t xml:space="preserve"> 0110778508 </t>
  </si>
  <si>
    <t>COTAS SAN JOSE GYMS 2017</t>
  </si>
  <si>
    <t xml:space="preserve">0110778524 </t>
  </si>
  <si>
    <t>CUENCA RIO MATAPE 2017</t>
  </si>
  <si>
    <t xml:space="preserve">0110778559 </t>
  </si>
  <si>
    <t>COTAS ZANJON 2017</t>
  </si>
  <si>
    <t xml:space="preserve">0110778575 </t>
  </si>
  <si>
    <t>COTAS MESA SERI -LA VICTORIA 2017</t>
  </si>
  <si>
    <t>0110778613</t>
  </si>
  <si>
    <t>FONDO MINERO 2017</t>
  </si>
  <si>
    <t>0112368935</t>
  </si>
  <si>
    <t>PRODDER FED 2019</t>
  </si>
  <si>
    <t>0113265978</t>
  </si>
  <si>
    <t>FONDO METROPOLITANO</t>
  </si>
  <si>
    <t>0114077695</t>
  </si>
  <si>
    <t>HSBC</t>
  </si>
  <si>
    <t>ESTATAL</t>
  </si>
  <si>
    <t>O170120308</t>
  </si>
  <si>
    <t>O170120405</t>
  </si>
  <si>
    <t>O170120456</t>
  </si>
  <si>
    <t>O173909646</t>
  </si>
  <si>
    <t>O193954749</t>
  </si>
  <si>
    <t>O195646537</t>
  </si>
  <si>
    <t>O195646464</t>
  </si>
  <si>
    <t>O195646774</t>
  </si>
  <si>
    <t>O198888124</t>
  </si>
  <si>
    <t>O198888248</t>
  </si>
  <si>
    <t>O198888329</t>
  </si>
  <si>
    <t>O199425624</t>
  </si>
  <si>
    <t>O105079020</t>
  </si>
  <si>
    <t>O105476666</t>
  </si>
  <si>
    <t>O105476690</t>
  </si>
  <si>
    <t>PROPIO</t>
  </si>
  <si>
    <t>O105476739</t>
  </si>
  <si>
    <t>O105476801</t>
  </si>
  <si>
    <t xml:space="preserve">O105476607 </t>
  </si>
  <si>
    <t>O105476615</t>
  </si>
  <si>
    <t xml:space="preserve">O105476747 </t>
  </si>
  <si>
    <t>O105476763</t>
  </si>
  <si>
    <t xml:space="preserve">O106167950 </t>
  </si>
  <si>
    <t>O108370222</t>
  </si>
  <si>
    <t>FEDERAL Y ESTATAL</t>
  </si>
  <si>
    <t>O110445428</t>
  </si>
  <si>
    <t>O110778001</t>
  </si>
  <si>
    <t>O110778400</t>
  </si>
  <si>
    <t>O110778435</t>
  </si>
  <si>
    <t>O110778478</t>
  </si>
  <si>
    <t>O110778508</t>
  </si>
  <si>
    <t>O110778524</t>
  </si>
  <si>
    <t>O110778559</t>
  </si>
  <si>
    <t>O110778575</t>
  </si>
  <si>
    <t>O110778613</t>
  </si>
  <si>
    <t>0113136620</t>
  </si>
  <si>
    <t>RAMO 23</t>
  </si>
  <si>
    <t>PRODDER ESTATAL 2019</t>
  </si>
  <si>
    <t>0113225747</t>
  </si>
  <si>
    <t>PRODDER FEDERAL  2019</t>
  </si>
  <si>
    <t>0113736229</t>
  </si>
  <si>
    <t>0113736261</t>
  </si>
  <si>
    <t>0113736288</t>
  </si>
  <si>
    <t>01140695</t>
  </si>
  <si>
    <t>BANAMEX</t>
  </si>
  <si>
    <t>O179789367</t>
  </si>
  <si>
    <t>O199031286</t>
  </si>
  <si>
    <t>O199031278</t>
  </si>
  <si>
    <t>O1111480642</t>
  </si>
  <si>
    <t xml:space="preserve">BANAMEX </t>
  </si>
  <si>
    <t>O199031308</t>
  </si>
  <si>
    <t>O199031316</t>
  </si>
  <si>
    <t>O1111480529</t>
  </si>
  <si>
    <t>O1111480618</t>
  </si>
  <si>
    <t>O199031340</t>
  </si>
  <si>
    <t>O199031359</t>
  </si>
  <si>
    <t>CI BANCO</t>
  </si>
  <si>
    <t>O1416286</t>
  </si>
  <si>
    <t>O199031375</t>
  </si>
  <si>
    <t>0154481607</t>
  </si>
  <si>
    <t>0155207215</t>
  </si>
  <si>
    <t>2037268874</t>
  </si>
  <si>
    <t>NADA QUE DECLARAR EN ESTE APARTADO</t>
  </si>
  <si>
    <t>C-00106/0007 PROGRAMA PROAGUA-APARTADO AGUA LIMPIA EMERGENTE SUMINISTRO E INSTALACION DE BOMBAS DOSIFICADORAS DE LIQUIDOS, SUMINISTRO E INSTALACION DE EQUIPOS DE GAS CLORO, ADQUISICION DE PRODUCTOS QUIMICOS (CARGA GAS CLORO EN PRESENTACION DE CILINDROS DE 68 KG Y CONTENEDORES DE 907 KG, SUMINISTRO HIPLOCORITO DE CALCIO GRANULADO HTH, SUMINISTRO DE PASTILLAS DE DPD NO. 1 Y SUMINISTRO DE EQUIPO COLORIMETRICO PARA MEDICION DE CLORO RESIDUAL PARA LOCALIDADES VARIAS MPIOS. VARIOS EN EL ESTADO DE SONORA CEA-AGUALIMPIAEMER-IHUAD20-025 EQUIPOS Y PRODUCTOS QUIMICOS DEL NOROESTE, SA DE CV</t>
  </si>
  <si>
    <t>NORMAL CONVENIDO</t>
  </si>
  <si>
    <t>0115302706</t>
  </si>
  <si>
    <t>AGUA LIMPIA EMERGENTE FEDERAL 2020</t>
  </si>
  <si>
    <t>0115302714</t>
  </si>
  <si>
    <t>AGUA LIMPIA EMERGENTE ESTATAL 2020</t>
  </si>
  <si>
    <t>0115302722</t>
  </si>
  <si>
    <t>AGUA LIMPIA FEDERAL 2020</t>
  </si>
  <si>
    <t>0115302749</t>
  </si>
  <si>
    <t>PTAR FEDERAL 2020</t>
  </si>
  <si>
    <t>0115302773</t>
  </si>
  <si>
    <t>APARURAL FEDERAL 2020</t>
  </si>
  <si>
    <t>0115302803</t>
  </si>
  <si>
    <t>APAUR FEDERAL 2020</t>
  </si>
  <si>
    <t>CEA-HERMOSILLO (BIENES INMUEBLES )</t>
  </si>
  <si>
    <t>UNISON C-100/01 CONV 02/15</t>
  </si>
  <si>
    <t>UNISON C-100/02 CONV 05/15</t>
  </si>
  <si>
    <t>UNISON C-100/04 CONV 04/15</t>
  </si>
  <si>
    <t>UNISON C-100/05 CONV 01/15</t>
  </si>
  <si>
    <t>UNISON C-100/06 CONV 07/15</t>
  </si>
  <si>
    <t>UNISON C-100/08 CONV 06/15</t>
  </si>
  <si>
    <t>UNISON C-100/09 CONV 03/15</t>
  </si>
  <si>
    <t>DANIEL ACEVEDO C154/02 URES</t>
  </si>
  <si>
    <t>HEGON 154/03 U.R. STA RITA-URES</t>
  </si>
  <si>
    <t>CONSTR GULTAR C134/21</t>
  </si>
  <si>
    <t>GPE QUIJADA NC1575 MI PATRIA</t>
  </si>
  <si>
    <t>CONSTRUC TURICATZI SAN CARLOS 19-05</t>
  </si>
  <si>
    <t>EQ Y PROD QUIM C106/07 IHUAD20-25 SUM E INST BOMBA</t>
  </si>
  <si>
    <t>GPO EMP BABASAC C152/75 BKINO IHUOB19-84 CONST SIS</t>
  </si>
  <si>
    <t>CEA/CAN/BOMB/CAN/CAPT/0001</t>
  </si>
  <si>
    <t>EQUIPO SUMERGUIBLE JACUZZI</t>
  </si>
  <si>
    <t>MOTOR 50 HP FRANKLIN</t>
  </si>
  <si>
    <t>CEA/CAN/BOMB/CAN/CAPT/0002</t>
  </si>
  <si>
    <t>BOMBA SUMERGIBLE 6" 4 PASOS GOULDS</t>
  </si>
  <si>
    <t>CEA/CAN/BOMB/CAN/CAPT/0003</t>
  </si>
  <si>
    <t>CEA/CAN/BOMB/CAN/CAPT/0004</t>
  </si>
  <si>
    <t>MOTOR FRANKLIN</t>
  </si>
  <si>
    <t>CEA/CAN/BOMB/CAN/CAPT/0005</t>
  </si>
  <si>
    <t>CEA/CAN/BOMB/CAN/CAPT/0006</t>
  </si>
  <si>
    <t>REPOSICION DE DE EQUIPO ELECTROMECANICO EN SISTEMA DE AGUA POTABLE EN CANANEA</t>
  </si>
  <si>
    <t>CEA/CAN/BOMB/CAN/CAPT/0007</t>
  </si>
  <si>
    <t>REHABILITACION DE FUENTES DE CAPTACION P/AGUA POTABLE EN CANANEA</t>
  </si>
  <si>
    <t>CEA/CAN/BOMB/CAN/CAPT/0008</t>
  </si>
  <si>
    <t>PROYECTO EJECUTIVO PARA NUEVA ZONA DE CAPTACION Y SU INTEGRACION AL SISTEMA ACTUAL EN CANANEA</t>
  </si>
  <si>
    <t>CEA/CAN/BOMB/CAN/CAPT/0009</t>
  </si>
  <si>
    <t>SUMINISTRO E INSTALACION DE EQUIPOS DE REBOMBEO (DE 1000 H.P. Y 500 H.P.) EN LA PLANTA DE REBOMBEO EL RIITO Y SUMINISTRO E INSTALACION DE 5 EQUIPOS DE BOMBEO MARCA GOULDS, IMPULSADAS CON MOTOR FRANKLIN, PARA EL SUMINISTRO DE AGUA POTABLE A LA CIUDAD DE CANANEA, SON.</t>
  </si>
  <si>
    <t>CEA/CAN/BOMB/CAN/CAPT/0010</t>
  </si>
  <si>
    <t>EN LOS POZOS 10 Y 11 SE INSTALARON SUBESTACIONES ELECTRICAS, MANTENIMIENTO A LA LINEA ELECTRICA DE TODOS LOS POZOS, INTERRUPTOR DE POTENCIA, RELEVADORES, EQUIPO ELECTRICO DE PROTECCION Y CONTROL, TECHUMBRE EN POZOS 9, 10 Y 11, SUMINISTRO DE MOTOR ELECTRICO DE 1000 HP, REPARACION DE MOTOR ELECTRICO 500 HP Y REPARACION DE TRANSFORMADOR</t>
  </si>
  <si>
    <t>CEA/CAN/BOMB/CAN/CAPT/0011</t>
  </si>
  <si>
    <t>SUMINISTRO E INSTALACION DE SUBESTACIONES ELECTRICAS EN LOS POZOS 5,6,7,8 Y 9,  EQUIPO DE BOMBEO EN POZO 1, MEDIDORES DE FLUJO EN POZOS 2, 5 Y 7 Y SUMINISTRO E INSTALACION DE ARRANCADORES, INTERRUPTORES, GABINETES Y ACCESORIOS DE CONTROL EN LOS POZOS DEL 1 AL 9</t>
  </si>
  <si>
    <t>CEA/CAN/BOMB/CAN/CAPT/0012</t>
  </si>
  <si>
    <t>CONEXIÓN PUESTA EN MARCHA DE LINEA DE 3" 200ML Y 28ML DE 4", 4 CAJAS DE VALVULAS, CONEXIONES ESPECIALES Y VALVULAS CONTROL PARA TANQUE DE FUCASA, ASI COMO REHABILITACION DE TECHUMBRE DEL TANQUE DE REBOMBEO EN EL RIITO, 163 M2 DE LAMINA GALVANIZADA, PINTURA Y REPARACIONES EN LA ESTRUCTURA METALICA</t>
  </si>
  <si>
    <t>CEA/CAN/BOMB/CAN/LCON/0001</t>
  </si>
  <si>
    <t>INTERCONEXION Y REFORZAMIENTO EN LAS COLONIAS MESA SUR, AYUNTAMIENTO Y LEYES DE REFORMA EN EL MUNICIPIO DE CANANEA.</t>
  </si>
  <si>
    <t>CEA/CAN/BOMB/CAN/LCON/0002</t>
  </si>
  <si>
    <t>3 VALVULAS REDUCTORAS DE PRESION Y CONTROLADORA DE FLUJO, MODELO 1130 PARA 8.8 KG/CM2(125LBS) DE 6" DE DIAM.</t>
  </si>
  <si>
    <t>3 VALVULAS REDUCTORAS DE PRESION Y CONTROLADORA DE FLUJO, MODELO 1130 PARA 8.8 KG/CM2(125LBS) DE 4" DE DIAM.</t>
  </si>
  <si>
    <t>4 EMPAQUE DE PLOMO DE 6" DIAM.</t>
  </si>
  <si>
    <t>2 EMPAQUE DE PLOMO DE 10" DIAM.</t>
  </si>
  <si>
    <t>2 REDUCCION DE FO.FO. DE 10"X6" DE DIAM.</t>
  </si>
  <si>
    <t>2 BRIDA DE ACERO SOLDABLE DE 10" DE DIAM.</t>
  </si>
  <si>
    <t>32 TORNILLO DE 3/4 X 3 1/2</t>
  </si>
  <si>
    <t>44 TORNILLO DE 5/8 X 3</t>
  </si>
  <si>
    <t>2 BRIDA DE ACERO SOLDABLE DE 6" DE DIAM.</t>
  </si>
  <si>
    <t>2 EMPAQUE DE PLOMO DE 4" DIAM.</t>
  </si>
  <si>
    <t>2 JGOS DE BRIDA A.S. DE 4", SOLDABLE</t>
  </si>
  <si>
    <t>CEA/CAN/BOMB/CAN/TALM/0001</t>
  </si>
  <si>
    <t>Sectorización del sistema de agua potable en Cananea</t>
  </si>
  <si>
    <t>CEA/CAN/BOMB/CAN/TALM/0002</t>
  </si>
  <si>
    <t>Rehabiliatcion del sistema de agua potable y construccion del tanque elevado para almacenamiento de agua potable en Cananea</t>
  </si>
  <si>
    <t>CEA/CAN/BOMB/CAN/RDIS/0001</t>
  </si>
  <si>
    <t>REHABILITACION DE LA RED SECUNDARIA DE AGUA POTABLE</t>
  </si>
  <si>
    <t>CEA/CAN/BOMB/CAN/RDIS/0002</t>
  </si>
  <si>
    <t>REHABILITACION DE LINEA DE 4" EN CALLEJON ALLENDE ENTRE 8Y 15 ESTE DE LA LOCALIDAD DE CANANEA</t>
  </si>
  <si>
    <t>CEA/CAN/BOMB/CAN/RDIS/0003</t>
  </si>
  <si>
    <t>REHABILITACION DE LINEA DE 4" EN CALLEJON ALLENDEENTRE 16 Y 22 ESTEDE LA LOCALIDAD DE CANANEA</t>
  </si>
  <si>
    <t>CEA/CAN/BOMB/CAN/RDIS/0004</t>
  </si>
  <si>
    <t>REHABILITACION EN LINEA DE 4" EN CALLEJON HIDALGO ENTRE2 Y 3 Y ENTRE 3 Y 5 OESTE DE LA LOCALIDA DE CANANEA</t>
  </si>
  <si>
    <t>CEA/CAN/BOMB/CAN/RDIS/0005</t>
  </si>
  <si>
    <t>REHABILITACION DE LINEA DE 4" EN CALLEJON PESQUEIRA ENTRE PRIMERA Y SEGUNDA OESTE EN LA LOCALIDAD DE CANANEA</t>
  </si>
  <si>
    <t>CEA/CAN/BOMB/CAN/RDIS/0006</t>
  </si>
  <si>
    <t>REHABILITACION DE LINEA DE 4" EN AVENIDA OBREGON ENTRE QUINTA Y CATORCEAVA ESTE EN LA LOCALIDAD DE CANANEA</t>
  </si>
  <si>
    <t>CEA/CAN/BOMB/CAN/RDIS/0007</t>
  </si>
  <si>
    <t xml:space="preserve">REHABILITACION DE LINEA DE 4" EN AVE. JALISCO ENTRE PRIMERA Y SEGUNDA ESTE, EN LA LOCALIDAD DE CANANEA </t>
  </si>
  <si>
    <t>CEA/CAN/BOMB/CAN/RDIS/0008</t>
  </si>
  <si>
    <t xml:space="preserve">REHABILITACION DE LINEA DE 3" EN CALLEJON MORELOS ENTRE PRIMERA Y CUARTA ESTE, EN LA LOCALIDAD DE CANANEA </t>
  </si>
  <si>
    <t>CEA/CAN/BOMB/CAN/RDIS/0009</t>
  </si>
  <si>
    <t xml:space="preserve">REHABILITACION DE LINEA DE AGUA POTABLE EN CALLE NIÑOS HEROES EN LA LOCALIDAD DE CANANEA </t>
  </si>
  <si>
    <t>CEA/CAN/BOMB/CAN/RDIS/0010</t>
  </si>
  <si>
    <t xml:space="preserve">REHABILITACION DE LINEA DE 3" EN CALLE PEDRO L. DIAZ, COL. STA. TERESA EN LA LOCALIDAD DE CANANEA </t>
  </si>
  <si>
    <t>CEA/CAN/BOMB/CAN/RDIS/0011</t>
  </si>
  <si>
    <t xml:space="preserve">REHABILITACION DE LINEA DE 3" EN CALLE PEDRO FCO. V. CORONADO EN LA LOCALIDAD DE CANANEA </t>
  </si>
  <si>
    <t>CEA/CAN/BOMB/CAN/RDIS/0012</t>
  </si>
  <si>
    <t xml:space="preserve">REHABILITACION DE LINEA DE 2" EN CALLE  FCO. I. MADERO ENTRE PRIMERA Y TERCERA ESTE EN LA LOCALIDAD DE CANANEA </t>
  </si>
  <si>
    <t>CEA/CAN/BOMB/CAN/RDIS/0013</t>
  </si>
  <si>
    <t xml:space="preserve">REHABILITACION DE LINEA DE 4" EN AVE. NUEVO LEON  ENTRE 2 Y 5 OESTE Y ENTRE 5 Y 6 ESTE EN LA LOCALIDAD DE CANANEA </t>
  </si>
  <si>
    <t>CEA/CAN/BOMB/CAN/RDIS/0014</t>
  </si>
  <si>
    <t xml:space="preserve">REHABILITACION DE LINEA DE 4" EN VARIAS CALLES EN LA LOCALIDAD DE CANANEA </t>
  </si>
  <si>
    <t>CEA/CAN/BOMB/CAN/RDIS/0015</t>
  </si>
  <si>
    <t xml:space="preserve">REHABILITACION DE LINEA DE 4" EN AVE. CHIAPAS ENTRE TERCERA Y QUINTA Y AVE. JALISCO ENTREPRIMERA Y QUINTA OESTE EN LA LOCALIDAD DE CANANEA </t>
  </si>
  <si>
    <t>CEA/CAN/BOMB/CAN/PBOM/0001</t>
  </si>
  <si>
    <t>BOMBA DE 200 HP 65LTS/SEG A 140M DE 6¨</t>
  </si>
  <si>
    <t>CEA/CAN/BOMB/CAN/PBOM/0002</t>
  </si>
  <si>
    <t>BOMBA DE 150 HP 50LTS/SEG A 140M DE 6¨</t>
  </si>
  <si>
    <t>CEA/CAN/BOMB/CAN/PBOM/0003</t>
  </si>
  <si>
    <t>PROTECCION DEL POZO 4 DEL RIO</t>
  </si>
  <si>
    <t>CEA/CAN/BOMB/CAN/SUB/0001</t>
  </si>
  <si>
    <t>EQUIPAMIENTO Y ELECTRIFICACION DE 
REBOMBEOS BOOSTER EN LAS COLONIAS AYUNTAMIENTO, MESA SU Y EL HOYO EN EL MUNICIPIO DE CANANEA, SONORA</t>
  </si>
  <si>
    <t>CEA/CAN/BOMB/CAN/SUB/0002</t>
  </si>
  <si>
    <t>INTERRUPTOR TERMOMAGNÉTICO 600V 400A</t>
  </si>
  <si>
    <t>CEA/CAN/BOMB/CAN/ERAD/0001</t>
  </si>
  <si>
    <t>RADIO MOTOROLA</t>
  </si>
  <si>
    <t>CEA/CAN/BOMB/CAN/ERAD/0002</t>
  </si>
  <si>
    <t>CEA/CAN/BOMB/CAN/ERAD/0003</t>
  </si>
  <si>
    <t>PANEL SOLAR 50</t>
  </si>
  <si>
    <t>CEA/CAN/BOMB/CAN/ERAD/0004</t>
  </si>
  <si>
    <t>BATERIA DE 23 PLACAS</t>
  </si>
  <si>
    <t>CEA/CAN/BOMB/CAN/ERAD/0005</t>
  </si>
  <si>
    <t>PANEL SOLAR DE 53 WATTS</t>
  </si>
  <si>
    <t>CEA/CAN/BOMB/CAN/ERAD/0006</t>
  </si>
  <si>
    <t>MICROFONO DE SOLAPA MOTOROLA</t>
  </si>
  <si>
    <t>CEA/CAN/BOMB/CAN/ERAD/0007</t>
  </si>
  <si>
    <t>BATERIA PARA RADIO KENWOOD</t>
  </si>
  <si>
    <t>CEA/CAN/BOMB/CAN/ERAD/0008</t>
  </si>
  <si>
    <t>CEA/CAN/BOMB/CAN/ERAD/0009</t>
  </si>
  <si>
    <t>RADIO PORTATIL MOTOROLA</t>
  </si>
  <si>
    <t>CEA/CAN/BOMB/CAN/ERAD/0010</t>
  </si>
  <si>
    <t>CEA/CAN/BOMB/CAN/ERAD/0011</t>
  </si>
  <si>
    <t>CEA/CAN/BOMB/CAN/ERAD/0012</t>
  </si>
  <si>
    <t>PANEL SOLAR SOLAREX</t>
  </si>
  <si>
    <t>CEA/CAN/BOMB/CAN/ERAD/0013</t>
  </si>
  <si>
    <t>REPETIDOR KENWOOD</t>
  </si>
  <si>
    <t>CEA/CAN/BOMB/CAN/ERAD/0014</t>
  </si>
  <si>
    <t>FILTRO SYS</t>
  </si>
  <si>
    <t>CEA/CAN/BOMB/CAN/ERAD/0015</t>
  </si>
  <si>
    <t>ANTENA OMNIDIRECCIONAL DE 7Db DE GANANCIA, 6MTS.</t>
  </si>
  <si>
    <t>CEA/CAN/BOMB/CAN/ERAD/0016</t>
  </si>
  <si>
    <t>TORRE CON BASE Y COPLE, INCLUYE ACCESORIOS, DE 21MTS. APROX</t>
  </si>
  <si>
    <t>CEA/CAN/BOMB/CAN/ERAD/0017</t>
  </si>
  <si>
    <t>LUZ DE OBSTRUCCION DE
FOTOCELDA</t>
  </si>
  <si>
    <t>CEA/CAN/BOMB/CAN/ERAD/0018</t>
  </si>
  <si>
    <t>2 RADIOS PARA UNIDADES
MOVILES, 2 CANALES, 45 WATTS MOTOROLA</t>
  </si>
  <si>
    <t>CEA/CAN/BOMB/CAN/ERAD/0019</t>
  </si>
  <si>
    <t>6 RADIOS PORTATILES, 
5 WATTS DE POTENCIA, MOTOROLA</t>
  </si>
  <si>
    <t>CEA/CAN/BOMB/CAN/ERAD/0020</t>
  </si>
  <si>
    <t>2 ANTENAS PARA 
UNIDADES MOVILES DE ALTA GANANCIA</t>
  </si>
  <si>
    <t>CEA/CAN/BOMB/CAN/ERAD/0021</t>
  </si>
  <si>
    <t>RADIO MOVIL KENWOOD</t>
  </si>
  <si>
    <t>CEA/CAN/BOMB/CAN/ERAD/0022</t>
  </si>
  <si>
    <t>RADIO PORTATIL KENWOOD</t>
  </si>
  <si>
    <t>CEA/CAN/BOMB/CAN/ERAD/0023</t>
  </si>
  <si>
    <t>RADIO MOBIL KENWOOD</t>
  </si>
  <si>
    <t>CEA/CAN/BOMB/CAN/ERAD/0024</t>
  </si>
  <si>
    <t>CEA/CAN/BOMB/CAN/ERAD/0025</t>
  </si>
  <si>
    <t>CEA/CAN/BOMB/CAN/ERAD/0026</t>
  </si>
  <si>
    <t>CEA/CAN/BOMB/CAN/ERAD/0027</t>
  </si>
  <si>
    <t>CEA/CAN/BOMB/CAN/ERAD/0028</t>
  </si>
  <si>
    <t>PANEL SOLAR</t>
  </si>
  <si>
    <t>CEA/CAN/BOMB/CAN/PREB/0001</t>
  </si>
  <si>
    <t>REPARACION , MANTENIMIENTO Y 
REHABILITACION GENERAL DE LA
BATERIA DE POZOS QUE 
ALIMENTAN EL REBOMBEO EL RIO, EN EL MUNICIPIO DE CANANEA, SONORA</t>
  </si>
  <si>
    <t>CEA/CAN/BOMB/CAN/PREB/0002</t>
  </si>
  <si>
    <t>REPARACION, MANTENIMIENTO Y REHABILITACION GENERAL DE LA ESTACION DE REBOMBEO EL RIO, EN EL MUNICIPIO DE CANANEA.</t>
  </si>
  <si>
    <t>CEA/CAN/BOMB/CAN/SHID/0001</t>
  </si>
  <si>
    <t>CONSTRUCCION DE 5 CAJAS DE VALVULAS REGULADORAS Y MEDIDORES DE FLUJO EN LOS SECTORES 6 AL 10, ASI COMO SUMINISTRO E INSTALACION DE 1047 ML DE TUBERIA DE 4" PVC HDCO COMO LINEAS DE REFUERZO EN LA RED.</t>
  </si>
  <si>
    <t>CEA/CAN/BOMB/CAN/SHID/0002</t>
  </si>
  <si>
    <t>CONSTRUCCION DE 5 CAJAS DE VALVULAS REGULADORAS Y MEDIDORES DE FLUJO EN LOS SECTORES 21 AL 26, ASI COMO SUMINISTRO E INSTALACION DE 1350 ML DE TUBERIA DE  PVC HDCO COMO LINEAS DE REFUERZO DE ESTOS SECTORES.</t>
  </si>
  <si>
    <t>CEA/CAN/BOMB/CAN/SHID/0003</t>
  </si>
  <si>
    <t>CONSTRUCCION DE 5 CAJAS DE VALVULAS CON SUS RESPECTIVAS CAJAS REGULADORAS DE PRESION Y MEDIDORES DE FLUJO, ASI COMO REFUERZOS CON TUBERIAS DE PVC HDCO EN 897 ML DE 4", 270ML Y 397 ML DE 3"</t>
  </si>
  <si>
    <t>CEA/CAN/BOMB/CAN/SHID/0004</t>
  </si>
  <si>
    <t>CONSTRUCCION DE 5 CAJAS DE VALVULAS CON SUS RESPECTIVAS CAJAS REGULADORAS DE PRESION Y MEDIDORES DE FLUJO, ASI COMO REFUERZOS CON TUBERIAS DE PVC HDCO EN 444ML DE 4", 270ML EN 6", 153 ML DE 8" Y 80ML EN 10"</t>
  </si>
  <si>
    <t>CEA/CAN/BOMB/CAN/SHID/0005</t>
  </si>
  <si>
    <t>CONSTRUCCION DE 5 CAJAS DE VALVULAS REGULADORAS Y MEDIDORES DE FLUJO EN LOS SECTORES 16 AL 20, ASI COMO EL SUMINISTRO E INSTALACION DE 1105 ML DE TUBERIA DE 4" DE PVC HDCO COMO LINEAS DE REFUERZO EN LA RED.</t>
  </si>
  <si>
    <t>CEA/CAN/BOMB/CAN/RESI/0001</t>
  </si>
  <si>
    <t>REHABILITACION DE LA RED DE AGUA POTABLE EN CANANEA</t>
  </si>
  <si>
    <t>CEA/CAN/BOMB/CAN/RESI/0002</t>
  </si>
  <si>
    <t>CEA/CAN/BOMB/CAN/RESI/0003</t>
  </si>
  <si>
    <t>CEA/CAN/BOMB/CAN/RESI/0004</t>
  </si>
  <si>
    <t>CEA/CAN/BOMB/CAN/RESI/0005</t>
  </si>
  <si>
    <t>CEA/CAN/BOMB/CAN/PCFE/0001</t>
  </si>
  <si>
    <t>SISTEMA DE PROTECCION CONTRA FENOMENOS TRANSITORIOS EN CANANEA</t>
  </si>
  <si>
    <t>CEA/CAN/BOMB/CAN/IMIC/0001</t>
  </si>
  <si>
    <t>INSTALACION DE MACROMEDIDORES Y VALVULAS DE CONTROL EN CANANEA</t>
  </si>
  <si>
    <t>CEA/CAN/BOMB/CAN/IMIC/0002</t>
  </si>
  <si>
    <t>INSTALACION DE MICROMEDIDORES  EN CANANEA</t>
  </si>
  <si>
    <t>CEA/CAN/BOMB/CAN/ATA/0001</t>
  </si>
  <si>
    <t>RED DE ALCANTARILLADO EN LA CALLE AZTECA A LA TURQUEZA, COL.VALLE DORADO.</t>
  </si>
  <si>
    <t>CEA/CAN/BOMB/CAN/ATA/0002</t>
  </si>
  <si>
    <t>RED DE ALCANTARILLADO EN FRACC. NUEVO CANANEA</t>
  </si>
  <si>
    <t>CEA/CAN/BOMB/CAN/COL/0001</t>
  </si>
  <si>
    <t>SUMINISTRO E INSTALACION DE 1496 METROS DE TUBERIA DE PVC DE 10" Y 302 METROS DE TUBERIA ESTRUPACK DE 10" Y DE 28 POZOS DE VISITA PREFABRICADOS</t>
  </si>
  <si>
    <t>CEA/CAN/BOMB/CAN/COL/0002</t>
  </si>
  <si>
    <t>SUMINISTRO E INSTALACION DE TUBERIA DE PVC DE 10" Y 266 METROS DE TUBERIA ESTRUPACK DE 10" Y 14", Y DE 45 POZOS DE VISITA PREFABRICADOS</t>
  </si>
  <si>
    <t>CEA/CAN/BOMB/CAN/COL/0003</t>
  </si>
  <si>
    <t>SUMINISTRO E INSTATALCION DE 2395 METROS DE TUBERIA ESTRUPACK DE 10" RD-41</t>
  </si>
  <si>
    <t>CEA/CAN/BOMB/CAN/COL/0004</t>
  </si>
  <si>
    <t>SUMINISTRO E INSTALACION DE TUBERIAS DE DRENAJE 2254 MLPC DE 10" Y CERCO DE MALLA CICLONICA 1331 ML</t>
  </si>
  <si>
    <t>CEA/CAN/BOMB/CAN/PLANB/0001</t>
  </si>
  <si>
    <t xml:space="preserve">EFICIENTAR LOS EQUIPOS DE BOMBEO </t>
  </si>
  <si>
    <t>CEA/CAN/BOMB/CAN/SUBEE/0001</t>
  </si>
  <si>
    <t>MEJORAMIENTO DEL SISTEMA ELECTRICO DE PLANTAS DE BOMBEO</t>
  </si>
  <si>
    <t>CEA/CAN/BOMB/CAN/LOXI/0001</t>
  </si>
  <si>
    <t>CONSTRUCCION LAGUNA DE OXIDACION</t>
  </si>
  <si>
    <t>CEA/CAN/BOMB/CAN/SANE/0001</t>
  </si>
  <si>
    <t>PROYECTO DE TRATAMIENTO DE AGUA NEGRAS EN CANANEA</t>
  </si>
  <si>
    <t>CEA-GYM (BIENES INMUEBLES )</t>
  </si>
  <si>
    <t>CAPTACION</t>
  </si>
  <si>
    <t>TRATAMIENTO DE AGUAS</t>
  </si>
  <si>
    <t>ACUEDUCTOS</t>
  </si>
  <si>
    <t>LINEAS DE CONDUCCION</t>
  </si>
  <si>
    <t>TANQUES DE ALMACENAMIENTO</t>
  </si>
  <si>
    <t>LINEAS DE ALIMENTACION</t>
  </si>
  <si>
    <t>RED DE DISTRIBUCION</t>
  </si>
  <si>
    <t>PLANTAS DE BOMBEO</t>
  </si>
  <si>
    <t>LINEAS DE TRANSM ELECT</t>
  </si>
  <si>
    <t>SUBESTACION ELECTRICA</t>
  </si>
  <si>
    <t>TOMAS DOMICIALIARIAS</t>
  </si>
  <si>
    <t>DIFERENCIA EN OBRAS DE OPERACIÓN</t>
  </si>
  <si>
    <t>ATARJEA</t>
  </si>
  <si>
    <t>POZOS DE VISITA</t>
  </si>
  <si>
    <t>DESCARGA DOMICILIARIA</t>
  </si>
  <si>
    <t>COLECTORES</t>
  </si>
  <si>
    <t>LINEA DE TRANSMISION</t>
  </si>
  <si>
    <t>SUB ESTACION ELECTRICA</t>
  </si>
  <si>
    <t>PLANTAS DE TRATAMIENTO</t>
  </si>
  <si>
    <t>EMISORES</t>
  </si>
  <si>
    <t>LAGUNA DE OXIDACION</t>
  </si>
  <si>
    <t>OTROS</t>
  </si>
  <si>
    <t>OBRAS EN OPERACIÓN AGUA P</t>
  </si>
  <si>
    <t>DIF EN OBRAS DE OPERAC ALCANT</t>
  </si>
  <si>
    <t>INVERSION DIRECCION GENERAL</t>
  </si>
  <si>
    <t>CEA-EMPALME (BIENES INMUEBLES )</t>
  </si>
  <si>
    <t>TRATAMIENTO DE AGUA</t>
  </si>
  <si>
    <t>LINEA DE CONDUCCION</t>
  </si>
  <si>
    <t>OBRAS EN OPERACIÓN ALCANTARILLADO</t>
  </si>
  <si>
    <t>SUB-COLECTORES</t>
  </si>
  <si>
    <t>CEA-SC (BIENES INMUEBLES )</t>
  </si>
  <si>
    <t xml:space="preserve">OBRAS EN OPERACIÓN AGUA </t>
  </si>
  <si>
    <t>OBRAS EN OPERACION ALCANTARILLADO</t>
  </si>
  <si>
    <t>ALMACENES Y BODEGAS</t>
  </si>
  <si>
    <t>CASETAS</t>
  </si>
  <si>
    <t>CEA/HMO/TERRENO/001</t>
  </si>
  <si>
    <t xml:space="preserve">TERRENO URBANO </t>
  </si>
  <si>
    <t>CEA/HMO/TERRENO/002</t>
  </si>
  <si>
    <t>CEA/HMO/TERRENO/003</t>
  </si>
  <si>
    <t>LABORATORIO</t>
  </si>
  <si>
    <t>CEA/CAN/ADMN/CAN/TURB/0001</t>
  </si>
  <si>
    <t>TERRENEO UBICADO EN AVE. SINALOA CON TANQUE DE ALMACENAMIENTO</t>
  </si>
  <si>
    <t>CEA/CAN/ADMN/CAN/TURB/0002</t>
  </si>
  <si>
    <t>TERRENEO UBICADO EN RANCHO TRES PUERTAS (POZO 4 OJO DE AGUA)</t>
  </si>
  <si>
    <t>CEA/ECYT/0008</t>
  </si>
  <si>
    <t>SERVIDOR DE DOMINIO HP  PROLIANT DL140 G2 PROC. INTEL XEON A 3.4GHZ.</t>
  </si>
  <si>
    <t>CEA/ECYT/0005</t>
  </si>
  <si>
    <t xml:space="preserve">SERVIDOR DE CORREO HP PROLIANT  DL380 G4 PROC. INTEL XEON DP A 3.6 GHZ. </t>
  </si>
  <si>
    <t>CEA/ECYT/0121</t>
  </si>
  <si>
    <t>SITE</t>
  </si>
  <si>
    <t>CEA/ECYT/0009</t>
  </si>
  <si>
    <t xml:space="preserve">COMPUTADORA DE ESCRITORIO MARCA HP BUSSINES  MOD. DC5700   SERIE:   CPU:  MXJ7460BXP  </t>
  </si>
  <si>
    <t>CEA/ECYT/0010</t>
  </si>
  <si>
    <t>COMPUTADORA DE ESCRITORIO PENTIUM IV CPU: 2UA63200TX, MONITOR: CNC627Q55P, TECLADO: B93CBOAVBT9221, MOUSE</t>
  </si>
  <si>
    <t>CEA/ECYT/0011</t>
  </si>
  <si>
    <t>ANTENA DE TRANSMISIÓN CLASE MAESTRO /AP Y CLASE CLIENTE</t>
  </si>
  <si>
    <t>CEA/ECYT/0122</t>
  </si>
  <si>
    <t>PROCESADOR XEON DE 3.6 GHZ A 800 MHZ</t>
  </si>
  <si>
    <t>CEA/ECYT/0004</t>
  </si>
  <si>
    <t>SERVIDOR HP PROLIANT DL140 G3CON UN PROCESADOR INTEL XWON DUAL CORE</t>
  </si>
  <si>
    <t>CEA/ECYT/0012</t>
  </si>
  <si>
    <t>SERVIDOR HP PROLIANT DL380 G5 DOS PROCESADORES INTEL XEON DUAL CORE</t>
  </si>
  <si>
    <t>CEA/ECYT/0037</t>
  </si>
  <si>
    <t>MONITOR DE 19 " MARCA HP LCD  CNC8110BJ5</t>
  </si>
  <si>
    <t>CEA/ECYT/0025</t>
  </si>
  <si>
    <t>HP 8100 ELT CI3 550 500 GB 3 GB WIN 7 HP LCD 20" SERIE: MXL0501SJ6</t>
  </si>
  <si>
    <t>CEA/ECYT/0039</t>
  </si>
  <si>
    <t>IMPRESORA HP BUSSINES K8600 SERIE: TH87S220NQ</t>
  </si>
  <si>
    <t>CEA/ECYT/0013</t>
  </si>
  <si>
    <t xml:space="preserve">HP 8100 ELT CI3 550 500 GB 3 GB WIN 7 HP LCD 20"  SERIE: MXL05027K9  </t>
  </si>
  <si>
    <t>CEA/ECYT/0014</t>
  </si>
  <si>
    <t xml:space="preserve">HP 8100 ELT CI3 550 500 GB 3 GB WIN 7 HP LCD 20" SERIE: MXL05027JF </t>
  </si>
  <si>
    <t>CEA/ECYT/0015</t>
  </si>
  <si>
    <t>HP 8100 ELT CI3 550 500 GB 3 GB WIN 7 HP LCD 20" SERIE: MXL0501SJL</t>
  </si>
  <si>
    <t>CEA/ECYT/0002</t>
  </si>
  <si>
    <t>TOSHIBA C640-SP4019M CI3 2 GB DVDSM 14" W7 PRO S1B440015Q</t>
  </si>
  <si>
    <t>CEA/ECYT/0016</t>
  </si>
  <si>
    <t>HP TSMART 310-1020LA SERIE: MXX1230GX4</t>
  </si>
  <si>
    <t>CEA/HMO/DFI/HMO/COMP/0609</t>
  </si>
  <si>
    <t>HP OFFICEJET PRO 8000 CB092A SERIE: SCN0AJ3Q08N</t>
  </si>
  <si>
    <t>CEA/ECYT/0017</t>
  </si>
  <si>
    <t>HP TSMART 310-1010LA W7 HOME PREMIUM    4CS04109OP</t>
  </si>
  <si>
    <t>CEA/ECYT/0041</t>
  </si>
  <si>
    <t>HP OFFICEJET PRO 8600 CN216AQ280</t>
  </si>
  <si>
    <t>CEA/ECYT/0003</t>
  </si>
  <si>
    <t>HP 8100 ELT CI3 550 500 GB 3 GB DVDRW 22 EN 1 WIN7 HP LCD DE 20" MXL1110QTZ</t>
  </si>
  <si>
    <t>CEA/ECYT/0019</t>
  </si>
  <si>
    <t>PC HP 8200 ELITE SMALL SMXL11911DS</t>
  </si>
  <si>
    <t>CEA/ECYT/0043</t>
  </si>
  <si>
    <t>IMPRESORA HP LASERJET P1606DN VNB3D79603</t>
  </si>
  <si>
    <t>CEA/ECYT/0049</t>
  </si>
  <si>
    <t>NOBREACK SOLA BASIC MICRO SR480 C/REG                                                                              NUM. SERIE: E06F02271</t>
  </si>
  <si>
    <t>CEA/ECYT/0020</t>
  </si>
  <si>
    <t>IMPRESORA LASER MONOCROMATICA MARCA HP MODELO LASERJET 4250N NO DE SERIE: CNDX308005</t>
  </si>
  <si>
    <t>CEA/ECYT/0006 Y 0007</t>
  </si>
  <si>
    <t>2 SERVIDORES HP (77,887.50 C/U)</t>
  </si>
  <si>
    <t>CEA/HMO/DFIN/HMO/COMP/0279</t>
  </si>
  <si>
    <t>COMPUTADORA PORTATIL TIPO NOTEBOOK MARCA HP MODELO NC 6230 PROCESADOR INTEL PENTIUM M CENTRINO. SN CNU53831XV</t>
  </si>
  <si>
    <t>CEA/ECYT/0021</t>
  </si>
  <si>
    <t>COMPUTADORA DE ESCRITORIO MARCA HP BUSSINES  MOD. DC5700   SERIE:   CPU: MXJ7460C04</t>
  </si>
  <si>
    <t>CEA/ECYT/0022</t>
  </si>
  <si>
    <t>COMPUTADORA DE ESCRITORIO MARCA HP DC7900 CORE2DUO E8400. NUM DE SERIE: MXJ8510DWJ</t>
  </si>
  <si>
    <t>CEA/ECYT/0023</t>
  </si>
  <si>
    <t>HP MINI 110-3119LA  CNC046211F</t>
  </si>
  <si>
    <t>CEA/ECYT/0024</t>
  </si>
  <si>
    <t>HP MINI 110-3119LA  CNC04620YL</t>
  </si>
  <si>
    <t>CEA/ECYT/0104</t>
  </si>
  <si>
    <t>CEA/ECYT/0106</t>
  </si>
  <si>
    <t>HP MINI 110-3119LA   cnc04620pw</t>
  </si>
  <si>
    <t>CEA/ECYT/0108</t>
  </si>
  <si>
    <t>HP MINI 110-3119LA SERIE: CNC04620WX</t>
  </si>
  <si>
    <t>CEA/ECYT/0109</t>
  </si>
  <si>
    <t>HP MINI 110-3119LA SERIE. cnc04620XZ</t>
  </si>
  <si>
    <t>CEA/ECYT/0060</t>
  </si>
  <si>
    <t>PROYECTOR DE VIDEO 2000 LUMENS  N/S: PCP050952378</t>
  </si>
  <si>
    <t>CEA/ECYT/0047</t>
  </si>
  <si>
    <t>HP TSMART 310-1010LA W7 HOME PREMIUM  4CS04108XV</t>
  </si>
  <si>
    <t>CEA/ECYT/0048</t>
  </si>
  <si>
    <t>HP 8100 ELT CI3 550 500 GB 3 GB DVDRW 22 EN 1 WIN7 HP LCD DE 20"  MXL1110QS1</t>
  </si>
  <si>
    <t>IMPRESORA HP LASERJET P1606DN VNB3D79600</t>
  </si>
  <si>
    <t>CEA/ECYT/0026</t>
  </si>
  <si>
    <t>COMPUTADORA PORTATIL TIPO NOTEBOOK CNU6260Z42</t>
  </si>
  <si>
    <t>CEA/ECYT/0050</t>
  </si>
  <si>
    <t>HP PAVILON DV6-3187LA I7 500GB/DVDSM/15.6 SERIE: CNF0451WLT</t>
  </si>
  <si>
    <t>CEA/ECYT/0051</t>
  </si>
  <si>
    <t xml:space="preserve">COMPUTADORA DE ESCRITORIO MARCA HP BUSSINES  MOD. DC5700   SERIE:   CPU: MXJ7460BXV  </t>
  </si>
  <si>
    <t>CEA/ECYT/0061</t>
  </si>
  <si>
    <t>PANTALLA DE PROY. 2.44 X 2.44 DE PARED</t>
  </si>
  <si>
    <t>CEA/ECYT/0027</t>
  </si>
  <si>
    <t>HP PAVILON SLIMLINE S5330LA DESCKTOP SERIE: S3CR00507ZR, MONITOR HP SERIE: S3CQ0083PW6</t>
  </si>
  <si>
    <t>CEA/ECYT/0052</t>
  </si>
  <si>
    <t>HP TSMART 310-1010LA W7 HOME PREMIUM 4CS04108PX</t>
  </si>
  <si>
    <t>CEA/HMO/AF/HMO/COMP/0396</t>
  </si>
  <si>
    <t>MONITOR LCD DE 17" WXGA  MARCA HP MODELO W17E NO DE SERIE: CNC809SLV5</t>
  </si>
  <si>
    <t>CEA/HMO/DFIN/HMO/COMP/0346</t>
  </si>
  <si>
    <t>ACCDOKING HP ADVANCES DOCKING STATION FACT. 29112 P-D 123 21-11-06</t>
  </si>
  <si>
    <t>CEA/ECYT/0053</t>
  </si>
  <si>
    <t>HP 8100 ELT CI3 550 500 GB 3 GB DVDRW 22 EN 1 WIN7 HP LCD DE 20" SERIE: MXL110QXX</t>
  </si>
  <si>
    <t>CEA/HMO/AS/HMO/COMP/0687</t>
  </si>
  <si>
    <t>DOCKING STATION MARCA HP MODELO ADVANDES DOCKING STATION</t>
  </si>
  <si>
    <t>HP MINI 110-3119LA SERIE: CNC046212R</t>
  </si>
  <si>
    <t>CEA/ECYT/0105</t>
  </si>
  <si>
    <t>LAPTOP TOSHIBA TECRA SYAO60285H</t>
  </si>
  <si>
    <t>COMPUTADORA PORTATIL TIPO NOTEBOOK MARCA HP MODELO 6710B UM DE SERIE: CNU8143FZ3</t>
  </si>
  <si>
    <t>CEA/ECYT/0054</t>
  </si>
  <si>
    <t>LAPTOP TOSHIBA TECRA SYA0614666H</t>
  </si>
  <si>
    <t>IMPRESORA DE INYECCION HP 6540  SERIE: MY6145Q18W</t>
  </si>
  <si>
    <t>CEA/ECYT/0055</t>
  </si>
  <si>
    <t>ESCANER HP MODELO G3010 SERIE: CN69VA23WC</t>
  </si>
  <si>
    <t>CEA/HMO/IHU/HMO/COMP/0441</t>
  </si>
  <si>
    <t xml:space="preserve">COMPUTADORA DE ESCRITORIO MARCA HP BUSSINES  MOD. DC5700   SERIE:   CPU:    MXJ7460C02                                                                                                                                                                                                                          </t>
  </si>
  <si>
    <t>CEA/ECYT/0031</t>
  </si>
  <si>
    <t>MONITOR LCD DE 17" WXGA  MARCA HP MODELO W17E NO DE SERIE: CNC809CMWP</t>
  </si>
  <si>
    <t>COMPUTADORA DE ESCRITORIO MARCA HP DC7900 CORE2DUO E8400. NUM DE SERIE: MXJ8510216; MONITOR : CNC8520VR4</t>
  </si>
  <si>
    <t>CEA/ECYT/0028</t>
  </si>
  <si>
    <t>COMPUTADORA DE ESCRITORIO MARCA HP DC7900 CORE2DUO E8400. NUM DE SERIE: MXJ8510DYC</t>
  </si>
  <si>
    <t>CEA/ECYT/0029</t>
  </si>
  <si>
    <t>COMPUTADORA DE ESCRITORIO MARCA HP DC7900 CORE2DUO E8400. NUM DE SERIE: MXJ851020X</t>
  </si>
  <si>
    <t>CEA/ECYT/0057</t>
  </si>
  <si>
    <t xml:space="preserve">COMPUTADORA DE ESCRITORIO MARCA HP DC7900 CORE2DUO E8400. NUM DE SERIE: MXJ8510DXH; </t>
  </si>
  <si>
    <t>CEA/ECYT/0030</t>
  </si>
  <si>
    <t xml:space="preserve">COMPUTADORA DE ESCRITORIO MARCA HP DC7900 CORE2DUO E8400. NUM DE SERIE: MXJ8510DWP; </t>
  </si>
  <si>
    <t>CEA/ECYT/0032</t>
  </si>
  <si>
    <t xml:space="preserve">COMPUTADORA DE ESCRITORIO MARCA HP BUSSINES  MOD. DC5700   SERIE:   CPU:    MXJ7460BYK   </t>
  </si>
  <si>
    <t>CEA/ECYT/0033</t>
  </si>
  <si>
    <t xml:space="preserve">COMPUTADORA DE ESCRITORIO MARCA HP BUSSINES  MOD. DC5700   SERIE:   CPU: MXJ7460BY6   MONITOR: </t>
  </si>
  <si>
    <t>CEA/ECYT/0128</t>
  </si>
  <si>
    <t>MULTIFUNCIONAL BROTHER MFC 7440 LASER</t>
  </si>
  <si>
    <t>CEA/ECYT/0131</t>
  </si>
  <si>
    <t>HP OFFICEJETPRO 8500</t>
  </si>
  <si>
    <t>CEA/ECYT/0129</t>
  </si>
  <si>
    <t>DISCO DURO EXTERNO DE IOMEGA 34579 DE 1TB</t>
  </si>
  <si>
    <t>CEA/ECYT/0130</t>
  </si>
  <si>
    <t>CEA/ECYT/0132</t>
  </si>
  <si>
    <t>CEA/ECYT/0133</t>
  </si>
  <si>
    <t>CEA/ECYT/0134</t>
  </si>
  <si>
    <t>PROBOOK MARCA HP 4420S/WIN7PRO NO SERIE: SCNF0459TKH</t>
  </si>
  <si>
    <t>CEA/ECYT/0135</t>
  </si>
  <si>
    <t>PANTALLA PARA PROYECCION</t>
  </si>
  <si>
    <t>CEA/ECYT/0038</t>
  </si>
  <si>
    <t>HP 8100 ELT CI3 550 500 GB 3 GB WIN 7 HP LCD 20" SERIE: SMXL0501SJK</t>
  </si>
  <si>
    <t>CEA/ECYT/0034</t>
  </si>
  <si>
    <t xml:space="preserve">HP 8100 ELT CI3 550 500 GB 3 GB WIN 7 HP LCD 20"  SERIE: SMXL0501SHZ  </t>
  </si>
  <si>
    <t>HP MINI 110-3119LA SERIE: CNC04620XN</t>
  </si>
  <si>
    <t>CEA/ECYT/0117</t>
  </si>
  <si>
    <t>CEA/ECYT/0107</t>
  </si>
  <si>
    <t>HP MINI 110-3119LA SEREI: CNC04620FF</t>
  </si>
  <si>
    <t>CEA/ECYT/0062</t>
  </si>
  <si>
    <t>SCANNER HP 7500  SERIE: SG0B13100B</t>
  </si>
  <si>
    <t>CEA/ECYT/0063</t>
  </si>
  <si>
    <t xml:space="preserve">COMPUTADORA HP DC5100 PENTIUM 4 3.2 GHZ, HT ACTIVIDAD DISCO DURO DE 80GB A 7200 RPM, 1024 MB DE MEMORIA RAM, UNIDAD OPTICA DE CDRW XP PROFESIONAL TARJETA DE RED INTEGRADO                                                  NUM. SERIE: MXJ52403CG             </t>
  </si>
  <si>
    <t>CEA/HMO/IH/HMO/COMP/0270</t>
  </si>
  <si>
    <t>COMPUTADORA HP COMPAQ PROC. 2.8 GHZ. D.D 40 GB, MEMORIA RAM 256 N/S MXD431044T</t>
  </si>
  <si>
    <t>CEA/HMO/DFIN/HMO/COMP/0267</t>
  </si>
  <si>
    <t>COMPUTADORA HP COMPAQ PROC. 2.8 GHZ. D.D 40 GB, MEMORIA RAM 256 N/S MXD431042W</t>
  </si>
  <si>
    <t>CEA/ECYT/0126</t>
  </si>
  <si>
    <t>CAMARA WEB CON SOPORTE PARA IP</t>
  </si>
  <si>
    <t>CEA/ECYT/0124</t>
  </si>
  <si>
    <t>MODULO DE MEMORIA DE 1024 MB PARA QUIPO HP PROLIANT DL 380</t>
  </si>
  <si>
    <t>CEA/ECYT/0125</t>
  </si>
  <si>
    <t>MODULO DE MEMORIA DE 1024 MB PARA QUIPO HP PROLIANT DL 140</t>
  </si>
  <si>
    <t>CEA/ECYT/0035</t>
  </si>
  <si>
    <t>UPS EVOLUTION BATT BABINET MARCA MGE NO DE SERIE: AH5G39030</t>
  </si>
  <si>
    <t>CEA/ECYT/0064</t>
  </si>
  <si>
    <t>OFFICEJET PRO 8000 35/34 SERIE: CN1613Q9B1</t>
  </si>
  <si>
    <t>CEA/ECYT/0103</t>
  </si>
  <si>
    <t>SCANNER HP PRO 3000 L2737A SERIE: CN58CF9301</t>
  </si>
  <si>
    <t>CEA/ECYT/0065</t>
  </si>
  <si>
    <t>PLOTER HO DESINJET   CN55J6K00D</t>
  </si>
  <si>
    <t>CEA/ECYT/0136</t>
  </si>
  <si>
    <t>VIDEOPROYECTOR</t>
  </si>
  <si>
    <t>CEA/ECYT/0137</t>
  </si>
  <si>
    <t>DESKTOP</t>
  </si>
  <si>
    <t>CEA/ECYT/0138</t>
  </si>
  <si>
    <t xml:space="preserve">MULTIFUNCIONAL </t>
  </si>
  <si>
    <t>CEA/HMO/AF/HMO/COMP/0614</t>
  </si>
  <si>
    <t>NOTEBOOK VAIO EA35 NEGRA  S013010564</t>
  </si>
  <si>
    <t>CEA/HMO/AF/HMO/COMP/0615</t>
  </si>
  <si>
    <t>PANTALLA</t>
  </si>
  <si>
    <t>CEA/HMO/AF/HMO/MOBI/0966</t>
  </si>
  <si>
    <t>SUPERFICI E DE TRABAJO Mesa radial forrada en termo plastico, en prensa membrana</t>
  </si>
  <si>
    <t>CEA/MOBI/0035</t>
  </si>
  <si>
    <t xml:space="preserve">CONJUNTO DE ESCRITORIOforrada en termo plastico en prensa membrana acero gris </t>
  </si>
  <si>
    <t>CEA/MOBI/0122</t>
  </si>
  <si>
    <t xml:space="preserve">MESA RADIAL forrada en termo plastico en prensa membrana acero gris </t>
  </si>
  <si>
    <t>CEA/MOBI/0036</t>
  </si>
  <si>
    <t xml:space="preserve">PEDESTAL METALICO c/gaveta de archivo, 2 paperas gris RM de .40x.58 altura .72 serie s/n, mod PLZ </t>
  </si>
  <si>
    <t>CEA/MOBI/0044</t>
  </si>
  <si>
    <t xml:space="preserve">CONJUNTO DE ESCRITORIO MODULOARmesa radial forrada en termo plastico en prensa membrana acero gris RM, canto </t>
  </si>
  <si>
    <t>PEDESTAL METALICO c/gaveta de archivo 2 papeleras gris RM .40X.58X.72 serie s/n mod PLZ</t>
  </si>
  <si>
    <t>CEA/MOBI/0053</t>
  </si>
  <si>
    <t>CONJUNTO DE ESCRITORIO Mesa radial forrada en termo plastico en prensa membrana acero gris RM canto</t>
  </si>
  <si>
    <t>CEA/MOBI/0062</t>
  </si>
  <si>
    <t>CONJUNTO DE ESCRITORIO Mampara final , ducto interior, 1 cara troquela, 1 cara ciega</t>
  </si>
  <si>
    <t>CEA/MOBI/0051</t>
  </si>
  <si>
    <t>PEDESTAL METALICO c/gaveta de archivo y 2 papeleras gris RM .40X.58X.72 mod. PLZ</t>
  </si>
  <si>
    <t xml:space="preserve"> PEDESTAL METALICO c/gaveta de archivo y 2 papeleras gris RM .40X.58X.72 mod. PLZ</t>
  </si>
  <si>
    <t xml:space="preserve"> CONJUNTO DE ESCRITORIO 4 maparas gris interior ducto 1 cara troquelada, 1 cara ciega</t>
  </si>
  <si>
    <t>CEA/MOBI/0064</t>
  </si>
  <si>
    <t>PEDESTAL METALICO con gaveta de archivo y 2 papeleras gris RM .40x.58 serie S/N. MOD PLZ</t>
  </si>
  <si>
    <t>CEA/MOBI/0065</t>
  </si>
  <si>
    <t>CEA/MOBI/0067</t>
  </si>
  <si>
    <t>CEA/MOBI/0069</t>
  </si>
  <si>
    <t>PEDESTAL METALICO c/gaveta de archivo 2 papeleras gris RM .40X.58X.72 serie s/n, mod PLZ</t>
  </si>
  <si>
    <t>CEA/MOBI/0077</t>
  </si>
  <si>
    <t>PEDESTAL METALICO c/gaveta de archivo, 2 papelera gris mod. PLZ</t>
  </si>
  <si>
    <t>CEA/MOBI/0081</t>
  </si>
  <si>
    <t>CONJUNTO DE ESCRITORIO Mampara intermedia gris ducto intermedio 2 caras troqueladas</t>
  </si>
  <si>
    <t>CEA/MOBI/0089</t>
  </si>
  <si>
    <t xml:space="preserve">PEDESTAL METALICO c/gaveta de archivo 2 papeleras gris RM .40X.58X.72 serie </t>
  </si>
  <si>
    <t>PEDESTAL METALICO c/gaveta de archivo 2 papeleras gris RM serie S/N,mod. PLZ</t>
  </si>
  <si>
    <t>CEA/MOBI/0157</t>
  </si>
  <si>
    <t>CONJUNTO DE ESCRITORIO Mesa radial forrada en termo plastico, en prensa membrana</t>
  </si>
  <si>
    <t>CEA/MOBI/0107</t>
  </si>
  <si>
    <t>CEA/MOBI/0108</t>
  </si>
  <si>
    <t>PEDESTAL METALICO c/gaveta de archivo, 2 papelera gris medida frente.40 fondo .58 y alt. .72 mod PLZ</t>
  </si>
  <si>
    <t>CEA/MOBI/0114</t>
  </si>
  <si>
    <t>CEA/MOBI/0123</t>
  </si>
  <si>
    <t>PEDESTAL METALICO c/gaveta de archivo, 2 papelera gris RM .40x.58, serie S/N, mod PLZ</t>
  </si>
  <si>
    <t>CEA/MOBI/0279</t>
  </si>
  <si>
    <t>CONJUNTO DE ESCRITORIO MODULAR Mesa  p, forrada en termoplastico en prensa membrana izq.</t>
  </si>
  <si>
    <t>CEA/MOBI/0286</t>
  </si>
  <si>
    <t>CEA/MOBI/0299</t>
  </si>
  <si>
    <t>ARCHIVERO LB 4 Gavetas MOD. 398</t>
  </si>
  <si>
    <t>CEA/MOBI/0303</t>
  </si>
  <si>
    <t>ARCHIVERO LB 3 Gavetas</t>
  </si>
  <si>
    <t>CEA/MOBI/0310</t>
  </si>
  <si>
    <t>ARCHIVERITO E288De melanina, color gris, 2 cajones y patas rodantes</t>
  </si>
  <si>
    <t>CEA/MOBI/0321</t>
  </si>
  <si>
    <t>ARCHIVERO De melanina, 2 cajones, patas rodantes, color gris</t>
  </si>
  <si>
    <t>CEA/MOBI/0327</t>
  </si>
  <si>
    <t>SILLA EJECUTIVA COLOR NEGRO MODELO 8150F</t>
  </si>
  <si>
    <t>CEA/MOBI/0328</t>
  </si>
  <si>
    <t>EQUIPO DE MINI SPLIT DE 1 TONELADA MARCA MIRAGE                                               NUM. SERIE: 401KAHG00777</t>
  </si>
  <si>
    <t>CEA/MOBI/0329</t>
  </si>
  <si>
    <t xml:space="preserve">MUEBLE YORK CVE. S208N                                           </t>
  </si>
  <si>
    <t>CEA/MOBI/0335</t>
  </si>
  <si>
    <t>SILLA SECRETARIAL C2008 S/NUM. SERIE</t>
  </si>
  <si>
    <t>CEA/MOBI/0336</t>
  </si>
  <si>
    <t>CEA/MOBI/0337</t>
  </si>
  <si>
    <t>SILLA GENOVA S/NUM. SERIE</t>
  </si>
  <si>
    <t>CEA/MOBI/0368</t>
  </si>
  <si>
    <t>ARCHIVERO VERTICAL DE TRES GAVETAS T/O CON LLAVE, GUIAS PARA ARCHIVO, FABRICADO EN MELAMINA, MCA. JATA S/N</t>
  </si>
  <si>
    <t>CEA/MOBI/0371</t>
  </si>
  <si>
    <t>DISPENSADOR DE AGUA DE DOS TOMAS FRIA/CALIENTE, MOD. DC.300 S:44755</t>
  </si>
  <si>
    <t>CEA/MOBI/0401</t>
  </si>
  <si>
    <t>TELEFONO Digital pantalla grande manos libre mod. KX-T7536LA S:4HCVE002129</t>
  </si>
  <si>
    <t>CEA/MOBI/0403</t>
  </si>
  <si>
    <t>CENTRAL TELEFONICA DIGITAL D12 HYBRID SYSTEM, 8 LINEAS 16 EXT. SERIE: 4KBVH055333</t>
  </si>
  <si>
    <t>CEA/MOBI/0412</t>
  </si>
  <si>
    <t>TARJETA INTERCONEXION DE SISTEMAS</t>
  </si>
  <si>
    <t>CEA/MOBI/0413</t>
  </si>
  <si>
    <t>EQUIPO AIRE ACONDICIONADO MINISPLIT 12000 BTU 220/1/60 GF                    NUM. SERIE: 503KAHG05289</t>
  </si>
  <si>
    <t>CEA/MOBI/0431</t>
  </si>
  <si>
    <t xml:space="preserve">ESCRITORIO EN MADERA TERMINADO MALAMINICO ON MEDIDAS DE 1.60X.70X75 Y LATERAL IZQ. </t>
  </si>
  <si>
    <t>CEA/MOBI/0432</t>
  </si>
  <si>
    <t>SOFA DE TRES PLAZAS EN CURPIEL COLOR NEGRO</t>
  </si>
  <si>
    <t>CEA/MOBI/0055</t>
  </si>
  <si>
    <t>SILLA DE VISITA EN TELA COLOR NEGRO CON BASE TIPO TRINEO MOD. 1103 CT MCA. SEDIX</t>
  </si>
  <si>
    <t>CEA/MOBI/0037</t>
  </si>
  <si>
    <t>CEA/MOBI/0022</t>
  </si>
  <si>
    <t>SILLA DE VISITAEN TELA COLOR NEGRO CON BASE TIPO TRINEO MOD. 1103 CT MCA. SEDIX</t>
  </si>
  <si>
    <t>CEA/HMO/DFIN/HMO/MOBI/0260</t>
  </si>
  <si>
    <t>ARCHIVERO VERTICAL 4 GAVETAS COLOR CAOBA/NEGRO CON SIST. DE ARCHIVO SUSPENDIDO CON LLAVE</t>
  </si>
  <si>
    <t>CEA/MOBI/0147</t>
  </si>
  <si>
    <t>TELEFONO INALAMBRICO DIGITAL DE 2.4 GHZ MOD. KX-TG2831LAB S:5HAABO33525</t>
  </si>
  <si>
    <t>CEA/MOBI/0040</t>
  </si>
  <si>
    <t>ARCHIVERO 4 CAJONES OFICION COM NEGRO</t>
  </si>
  <si>
    <t>CEA/HMO/AF/HMO/MOBI/0256</t>
  </si>
  <si>
    <t>ALACENA LIBRERO DE MADERA                    S/NUM. SERIE</t>
  </si>
  <si>
    <t>CEA/MOBI/0023</t>
  </si>
  <si>
    <t>CAJA FUERTE COMBINACIÓN NORMAL, COLOR GRIS OSCURO .70X.44X.40MTRS.</t>
  </si>
  <si>
    <t>CEA/HMO/AF/HMO/MOBI/0730</t>
  </si>
  <si>
    <t>MINISPLIT HW 1 TONELADA CON CONTROL REMOTO, S:S02KAXV00042</t>
  </si>
  <si>
    <t>CEA/MOBI/0174</t>
  </si>
  <si>
    <t>FRIGOBAR MODELO SR-2570M POWER SUPPLY 120 VOLTS, 60 HZ. S:051148280</t>
  </si>
  <si>
    <t>CEA/MOBI/0148</t>
  </si>
  <si>
    <t xml:space="preserve"> TELEFONO MULTIMEDIA MANOS LIBRES, MODELO KX-T7730X SERIE: 4GBSC304542</t>
  </si>
  <si>
    <t>CEA/MOBI/0073</t>
  </si>
  <si>
    <t>SILLON DE VISITA BASE DE ACERO TUBULR TIPO TRINEO COLOR NEGRO MODELO RE-1221 MARCA REQUIEZ</t>
  </si>
  <si>
    <t>CEA/HMO/AF/HMO/MOBI/1212</t>
  </si>
  <si>
    <t>SILLON ejecutivo de trabajo ajustable con resplado bajo color negro. Marca Requiez Modelo: RE-1201</t>
  </si>
  <si>
    <t>CEA/MOBI/0038</t>
  </si>
  <si>
    <t>SILLON de visita, base de acero tubular tipo tri-neo, color negro. Marca Requiez Modelo. RE-1221</t>
  </si>
  <si>
    <t>CEA/MOBI/0048</t>
  </si>
  <si>
    <t>CEA/MOBI/0072</t>
  </si>
  <si>
    <t>CEA/MOBI/0136</t>
  </si>
  <si>
    <t>CEA/MOBI/0137</t>
  </si>
  <si>
    <t>CEA/MOBI/003</t>
  </si>
  <si>
    <t>1 SILLON de visita, base de acero tubular tipo tri-neo, color negro. Marca Requiez Modelo. RE-1221    1,450.00 C/U</t>
  </si>
  <si>
    <t>CEA/MOBI/0012</t>
  </si>
  <si>
    <t>1 SILLA DE VISITA FIJO BASE DE ACERO TUBULAR TIPO TRINEO COLOR NEGRO. MODELO RE-1225  MARCA REQUIEZ</t>
  </si>
  <si>
    <t>CEA/MOBI/0129</t>
  </si>
  <si>
    <t>CEA/MOBI/0066</t>
  </si>
  <si>
    <t>SILLA de trabajo en tela color negro. Marca Requiez Modelo Rs-460</t>
  </si>
  <si>
    <t>CEA/MOBI/0130</t>
  </si>
  <si>
    <t>CEA/MOBI/0133</t>
  </si>
  <si>
    <t>CEA/MOBI/0155</t>
  </si>
  <si>
    <t>CEA/MOBI/0124</t>
  </si>
  <si>
    <t>ESCRITORIO Imitacion madera color natural, 2 cajones a lado, 1.75 x 75 x .75</t>
  </si>
  <si>
    <t>CEA/MOBI/0049</t>
  </si>
  <si>
    <t>CEA/MOBI/0078</t>
  </si>
  <si>
    <t>CEA/HMO/AF/HMO/MOBI/0347-1/5</t>
  </si>
  <si>
    <t xml:space="preserve"> 5 EQUIPO TELULAR PARA OFICINA</t>
  </si>
  <si>
    <t>CEA/HMO/AF/HMO/MOBI/0917</t>
  </si>
  <si>
    <t>CONFORTABLE DE DOS PLAZAS TIPO HOLANDA TAPIZADA EN TELA HERMES MODELOS: SH-2P-LLA  MARCA LLAMAS</t>
  </si>
  <si>
    <t>CEA/MOBI/0176</t>
  </si>
  <si>
    <t>SILLA DE VISITA  CON BRAZOS DE ACERO TUBULAR TIPO TRINEO  ASIENTO Y RESPALDO CON ESPUMA DE POLIURETANO FLEXIBLE MODELO: RE-1095 MARCA REQUIEZ</t>
  </si>
  <si>
    <t>CEA/MOBI/0177</t>
  </si>
  <si>
    <t>CEA/MOBI/0024</t>
  </si>
  <si>
    <t>CEA/HMO/AF/HMO/MOBI/1133</t>
  </si>
  <si>
    <t>CONFORTABLE DE TRES PLAZAS TIPO HOLANDA TAPIZADA EN TELA HERMES  CON ESTRUCTURA DE MADERA  MODELOS: SH-3P-LLA  MARCA LLAMAS</t>
  </si>
  <si>
    <t>CEA/MOBI/0095</t>
  </si>
  <si>
    <t>MESA TIPO PENINSULA FABRICADO EN AGLOMERADO SOLIDO DE 28MM DE ESPESOR DE ALTA RESISTENCIA, CON MOLDURA T MOULDING EN TODOS SUS CANTOS, CREDENZA CON PEDESTAL, CON LLAVE DE TRES CAJONES, DOS PAPELEROS Y UN CAJON ARCHIVADOR. LIBRERO CON PUERTAS ABATIBLE EN ALTA PRESION. MODELO: 2012204NL   LINEA SPAZIO MARCA GEBESA</t>
  </si>
  <si>
    <t>CEA/HMO/AF/HMO/MOBI/0982</t>
  </si>
  <si>
    <t>MESA TIPO PENINSULA , PEDESTAL CORTO CON TRES CAJONES , DOS CAJONES PAPELEROS Y UN CAJON ARCHIVADOR EL PEDESTAL CON LLAVE ALTA PRESION, MODELO 2014304NL, LINEA SPAZIO MARCA GEBESA</t>
  </si>
  <si>
    <t>CEA/HMO/AF/HMO/MOBI/0689</t>
  </si>
  <si>
    <t>CEA/MOBI/0025</t>
  </si>
  <si>
    <t>CEA/MOBI/0096</t>
  </si>
  <si>
    <t>SILLON DE VISITA , ELABORADO EN ACERO TUBULAR  COLOR NEGRO CON DESCANSABRAZOS , ASIENTO Y RESPALDO TAPIZADO EN TELA MODELO RE-1225 MARCA REQUIEZ</t>
  </si>
  <si>
    <t>CEA/HMO/AF/HMO/MOBI/0455</t>
  </si>
  <si>
    <t>CEA/HMO/AF/HMO/MOBI/0457</t>
  </si>
  <si>
    <t>CEA/HMO/AF/HMO/MOBI/0463</t>
  </si>
  <si>
    <t>CEA/MOBI/0097</t>
  </si>
  <si>
    <t>CEA/MOBI/0308</t>
  </si>
  <si>
    <t>CEA/MOBI/0057</t>
  </si>
  <si>
    <t xml:space="preserve">25 ANAQUEL                                                                                                                                                         4 POSTES DE LAMINA CALIBRE 14 MIDE: 2.20                                                                           5 ENTREPAÑOS DE LAMINA CALIBRE 20                                                                                    40 JUEGOS DE TORNILLO C/ TUERCA DE 1/2" X1/4" CON AMARRE DE DOS PUNTOS COLOR GRIS                                                                                                                                MODELO: 2204 (POSTE) 4020(ENTREPAÑO) MARCA GIFSA   </t>
  </si>
  <si>
    <t>CEA/MOBI/0026</t>
  </si>
  <si>
    <t>ARCHIVERO VERTICAL FABRICADO EN IMITACION MADERA DE DOS GAVETAS TAMAÑO OFICIO, CON CUBIERTA Y CUERPO DE PANEL ART, MOLDURAS DE PLASTICO EN TODOS LOS COSTADOS CON JALADERAS  MODELO: 2O32OONL LINEA SPAZIO MARCA GEBESA</t>
  </si>
  <si>
    <t>CEA/MOBI/0159</t>
  </si>
  <si>
    <t>TELEFONO PANASONIC KX-T7730X   SN:  7FAKC070221</t>
  </si>
  <si>
    <t>CEA/HMO/AF/HMO/MOBI/0655</t>
  </si>
  <si>
    <t>TELEFONO PANASONIC KX-T7730X   SN:  7JCKC147329</t>
  </si>
  <si>
    <t>CEA/HMO/AF/HMO/MOBI/0656</t>
  </si>
  <si>
    <t>TELEFONO PANASONIC KX-T7730X   SN:  7FAKC070217</t>
  </si>
  <si>
    <t>CEA/HMO/OCDA/HMO/MOBI/0395</t>
  </si>
  <si>
    <t>CONMUTADOR CENTRAL PANASONIC KX-TES824MX N/S: 6GCFJO19492</t>
  </si>
  <si>
    <t>CEA/MOBI/0384</t>
  </si>
  <si>
    <t>AIRE ACONDICIONADA CENTRAL MARCA YORK DE 5 TONELADAS ALTA EFICIENCIA SERIE: A0D8782546</t>
  </si>
  <si>
    <t>CEA/MOBI/0385</t>
  </si>
  <si>
    <t>AIRE ACONDICIONADA CENTRAL MARCA YORK DE 5 TONELADAS ALTA EFICIENCIA SERIE: A0D8782419</t>
  </si>
  <si>
    <t>CEA/HMO/AF/HMO/MOBI/0989</t>
  </si>
  <si>
    <t xml:space="preserve">AIRE ACONDICIONADO MINISPLIT MARCA CARRIER ALFA DE 1 TONELADA MODELO HPC-123CGE SERIE: 811953404710525130212 </t>
  </si>
  <si>
    <t>CEA/MOBI/0386</t>
  </si>
  <si>
    <t>AIRE ACONDICIONADA CENTRAL MARCA YORK DE 5 TONELADAS ALTA EFICIENCIA SERIE: WGHP288681</t>
  </si>
  <si>
    <t>CEA/MOBI/0175</t>
  </si>
  <si>
    <t>100 ESTANTES METALICOS COMPUESTOS DE : 4 POSTES DE 2.00 MTS CAL 14 6 ENTREPAÑOS DE 90X30 CAL .20 48 TORNILLOS CON TUERCA MARCA ANAQUELES LOPEZ. $ 1490 C/U</t>
  </si>
  <si>
    <t>CEA/HMO/DFIN/HMO/MOBI/0713</t>
  </si>
  <si>
    <t>AIRE ACONDICIONADO TIPO MINISPLIT DE 1.5 TONELADAS  MARCA LG MODELO G182CB SOLOFRIO SERIE: 711TAJ001473</t>
  </si>
  <si>
    <t>CEA/HMO/AF/HMO/MOBI/1222</t>
  </si>
  <si>
    <t>AIRE ACONDICIONADO TIPO MINISPLIT DE 1.5 TONELADAS  MARCA LG MODELO G182CB SOLOFRIO SERIE: 711TAJ001476</t>
  </si>
  <si>
    <t>CEA/HMO/DFIN/HMO/MOBI/0993</t>
  </si>
  <si>
    <t>SAMSUNG TV LCD DE 22 " SERIE: AZH93CGS8000596</t>
  </si>
  <si>
    <t>CEA/HMO/AF/HMO/MOBI/1211</t>
  </si>
  <si>
    <t>SILLON EJECUTIVO RESPALDO MEDIO</t>
  </si>
  <si>
    <t>CEA/HMO/AF/HMO/MOBI/1149</t>
  </si>
  <si>
    <t>MINISPLIT DE 2 TON MARCA RHEEM ( CENTRO DE CAPACITACION) SERIE. 365615120041</t>
  </si>
  <si>
    <t>CEA/HMO/AF/HMO/MOBI/1150</t>
  </si>
  <si>
    <t>AIRE ACONDICIONADO MINISPLIT MARCA RHEEM 1.5 TON serie: JAA0GBB5066609002869</t>
  </si>
  <si>
    <t>CEA/MOBI/0101</t>
  </si>
  <si>
    <t>MESITA PARA TELEFONO Color nogal oscuro, patas rodantes, bastidores metalicos</t>
  </si>
  <si>
    <t>CEA/MOBI/0104</t>
  </si>
  <si>
    <t>SILLA TUBULAR Cromada forrada en pliana color café</t>
  </si>
  <si>
    <t>CEA/MOBI/0031</t>
  </si>
  <si>
    <t>MAQUINA DE ESCRIBIR Electrica marca IBM 2000</t>
  </si>
  <si>
    <t>CEA/MOBI/0041</t>
  </si>
  <si>
    <t>SILLA TUBULAR 4 patas cromadas, apilable jazpeada color café</t>
  </si>
  <si>
    <t>CEA/HMO/DAF/HMO/MOBI/1060</t>
  </si>
  <si>
    <t>FRIGOBAR ACERO INOXISABLE</t>
  </si>
  <si>
    <t>CEA/HMO/DFI/HMO/MOBI/1062</t>
  </si>
  <si>
    <t>MINISPLIT DE 1 TON MARCA RHEEM SERIE: SS</t>
  </si>
  <si>
    <t>CEA/MOBI/0071</t>
  </si>
  <si>
    <t>MINISPLIT DE 2 TON MODELO: KF70GW/A MARCA RHEEM SERIE: JAA0GBA601334003092</t>
  </si>
  <si>
    <t>CEA/MOBI/0027</t>
  </si>
  <si>
    <t>MINISPLIT DE 1 TON MODELO: KF35GW/A MARCA RHEEM SERIE: JAA0GBA4013321011826</t>
  </si>
  <si>
    <t>CEA/MOBI/0058</t>
  </si>
  <si>
    <t xml:space="preserve">                        SILLON fijo de visita color negro. Marca Requiez Modelo RE-1225                                                                                                                                                                                                                                                                                                                                                                                                                                                                                                                                                                                                                               </t>
  </si>
  <si>
    <t>CEA/HMO/AF/HMO/MOBI/0983</t>
  </si>
  <si>
    <t>ESCRITORIO TRADICIONAL DE 1.50X70  DE 75 CM DE ANCHO</t>
  </si>
  <si>
    <t>CEA/HMO/AF/HMO/MOBI/1273</t>
  </si>
  <si>
    <t>CEA/HMO/AF/HMO/MOBI/0570</t>
  </si>
  <si>
    <t xml:space="preserve">SISTEMA MINISPLIT 3 TON SOLO FRIO MARCA FRIKKO E INSTALACIÓN DE EQUIPO </t>
  </si>
  <si>
    <t>CEA/HMO/AF/HMO/MOBI/0554</t>
  </si>
  <si>
    <t>CEA/HMO/AF/HMO/MOBI/0864</t>
  </si>
  <si>
    <t>REFRIGERADOR - CONGELADOR TURBOPLUS COLOR BLANCO NACARADO MOD. TBX88YB01 S:200D3414P002</t>
  </si>
  <si>
    <t>CEA/MOBI/0140</t>
  </si>
  <si>
    <t>ARCHIVERO COLOR GRIS OSCURO, 3 GAVETAS</t>
  </si>
  <si>
    <t>CEA/MOBI/0079</t>
  </si>
  <si>
    <t>SILLA APILABLE tubular forrada en pliana color negra</t>
  </si>
  <si>
    <t>CEA/HMO/AF/HMO/MOBI/1275</t>
  </si>
  <si>
    <t xml:space="preserve">MESA ESQUINA c/cubierta cristal .60X.60 serie S/N </t>
  </si>
  <si>
    <t>CEA/MOBI/0059</t>
  </si>
  <si>
    <t>CON JUNTO DE ESCRITORIO MODULAR Mesa radial forrada en termo plastico, en prensa membrana</t>
  </si>
  <si>
    <t>CEA/HMO/DFIN/HMO/MOBI/0638</t>
  </si>
  <si>
    <t>SILLON GIRATORIO c/brazos, sistema neumatico, tapizado tela azul zafiro serie s/n mod R01T</t>
  </si>
  <si>
    <t>CEA/MOBI/0050</t>
  </si>
  <si>
    <t>ESCRITORIO SEMIEJECUTIVO MOD. 1920 COMPUESTO DE PENINSULA DE 190X80 CM, PUENTE DE 120X50CM, CON CAJONERA DE 2 CAJONES Y 1 GAVETA, CANTOS DE PEVC DE 2 MM.</t>
  </si>
  <si>
    <t>CEA/HMO/IHU/HMO/MOBI/0668</t>
  </si>
  <si>
    <t>GABINETE UNIVERSAL METALICO COLOR BEIGE DE 90X40X1.80 CON ENTREPAÑO Y DOS PUERTAS C/LLAVE</t>
  </si>
  <si>
    <t>CEA/MOBI/0281</t>
  </si>
  <si>
    <t>CEA/MOBI/0039</t>
  </si>
  <si>
    <t>CEA/MOBI/0060</t>
  </si>
  <si>
    <t>AIRE ACONDICIONADO MINISPLIT MARCA CARRIER BRYANT DE 1.5 TONELADA SOLO FRIO</t>
  </si>
  <si>
    <t>CEA/MOBI/0042</t>
  </si>
  <si>
    <t>MESA MULTI-USOS C/rodajas, patas metalicas de .68 x .38, color café</t>
  </si>
  <si>
    <t>CEA/MOBI/0043</t>
  </si>
  <si>
    <t>ARCHIVERO 3 cajones, color café</t>
  </si>
  <si>
    <t>CEA/HMO/IH/HMO/MOBI/0468</t>
  </si>
  <si>
    <t>EQUIPO TELULAR PARA OFICINA 0726310MCB</t>
  </si>
  <si>
    <t>CEA/HMO/IH/HMO/MOBI/0469</t>
  </si>
  <si>
    <t>EQUIPO TELULAR PARA OFICINA 0726310M58</t>
  </si>
  <si>
    <t>CEA/MOBI/0141</t>
  </si>
  <si>
    <t>SILLON FIJO P/VISITAS tapizado en tela azul zafiro</t>
  </si>
  <si>
    <t>CEA/MOBI/0019</t>
  </si>
  <si>
    <t>CEA/MOBI/0326</t>
  </si>
  <si>
    <t>CEA/MOBI/0132</t>
  </si>
  <si>
    <t>SILLON FIJO c/brazos tapizado  azul zarifo serie S/N</t>
  </si>
  <si>
    <t>CEA/HMO/VOCE/HMO/MOBI/0172</t>
  </si>
  <si>
    <t>ESCRITORIO pedestal izq. c/canto piramide 2.14X.91, serie S/N (Papelera )</t>
  </si>
  <si>
    <t>CEA/HMO/VOCE/HMO/MOBI/0173</t>
  </si>
  <si>
    <t>CREDENZA (CEDRO) 4 gavetas, papelera, 2 archiveros c/canto piramide 2.24X0.61, SERIE S/N</t>
  </si>
  <si>
    <t>CEA/MOBI/0244</t>
  </si>
  <si>
    <t>PUENTE UNION c/figuraciones en U, c/canto piramide 1.06X.61 serie S/N</t>
  </si>
  <si>
    <t>CEA/HMO/VOCE/HMO/MOBI/0170</t>
  </si>
  <si>
    <t>MESA DE CENTRO  canto piramide, moldura piramide .91X.61 serie S/N</t>
  </si>
  <si>
    <t>CEA/MOBI/0233</t>
  </si>
  <si>
    <t xml:space="preserve">MESA DE ESQUINA c/moldura piramide y canto piramide .61X.61 serie S/N </t>
  </si>
  <si>
    <t>CEA/HMO/VOCE/HMO/MOBI/0168</t>
  </si>
  <si>
    <t>SILLON FIJO VISITAS c/brazos, base trineo en pielet negro serie S/N</t>
  </si>
  <si>
    <t>CEA/HMO/VOCE/HMO/MOBI/0169</t>
  </si>
  <si>
    <t>CEA/MOBI/001</t>
  </si>
  <si>
    <t>MESA JUNTAS CLASICA (CEDRO) 12 personas, 2 secciones, autosoportable 3.5X1.2 serie S/N</t>
  </si>
  <si>
    <t>CEA/MOBI/0120</t>
  </si>
  <si>
    <t>CEA/MOBI/0146</t>
  </si>
  <si>
    <t xml:space="preserve">PEDESTAL METRALICO c/gaveta de archivo y 2 papeleras gris </t>
  </si>
  <si>
    <t xml:space="preserve">PEDESTAL METALICO c/gaveta de archivo y 2 papeleras gris </t>
  </si>
  <si>
    <t>CEA/MOBI/0163</t>
  </si>
  <si>
    <t>MESA DE CENTRO c/cubierta de cristal  serie S/N, mod. RRM20P</t>
  </si>
  <si>
    <t>CEA/HMO/VOCE/HMO/MOBI/0178</t>
  </si>
  <si>
    <t>AIRE ACONDICIONADO Mini Split 1 tonelada , Mod. MAS1220R, S:805KA00204</t>
  </si>
  <si>
    <t>CEA/MOBI/0142</t>
  </si>
  <si>
    <t>MESA REDONDA De 1.20 D c/pedestal</t>
  </si>
  <si>
    <t>CEA/HMO/VOCE/HMO/MOBI/0573</t>
  </si>
  <si>
    <t>FRIGOBAR TIPO REFRIGERADOR CONVENCIONAL S:0605153</t>
  </si>
  <si>
    <t>CEA/HMO/VOCE/HMO/MOBI/0616</t>
  </si>
  <si>
    <t>TELEFONO MOD. KX-T7730X S:4HBSC312215</t>
  </si>
  <si>
    <t>CEA/HMO/VOCE/HMO/MOBI/0175</t>
  </si>
  <si>
    <t>ARCHIVERO TRES GAVETAS DOS PAPELERAS UN ARCHIVO COLOR PLATINO</t>
  </si>
  <si>
    <t>CEA/HMO/VOCE/HMO/MOBI/0164</t>
  </si>
  <si>
    <t>AR5CHIVERO TRES GAVETAS 103 X 91 COLOR BEIGE</t>
  </si>
  <si>
    <t>CEA/MOBI/0084</t>
  </si>
  <si>
    <t>VENTILADOR 48                                                         S/NUM. SERIE</t>
  </si>
  <si>
    <t>CEA/MOBI/002</t>
  </si>
  <si>
    <t xml:space="preserve"> 10 SILLON de visita, base de acero tubular tipo tri-neo, color negro. Marca Requiez Modelo. RE-1221    1,450.00 C/U</t>
  </si>
  <si>
    <t>CEA/MOBI/004</t>
  </si>
  <si>
    <t>CEA/HMO/VOCE/HMO/MOBI/0877</t>
  </si>
  <si>
    <t>SILLON confortable de 1 plaza con asiento y respaldo, color negro marca Riviera Modelo RC-1043/B</t>
  </si>
  <si>
    <t>CEA/MOBI/0002</t>
  </si>
  <si>
    <t>CEA/MOBI/0011-0018</t>
  </si>
  <si>
    <t>7 SILLON fijo de visita color negro. Marca Requiez Modelo RE-1225     1,300.00 c/u</t>
  </si>
  <si>
    <t>CEA/HMO/VOCE/HMO/MOBI/0202</t>
  </si>
  <si>
    <t>SILLON confortable de 2 plazas con asiento y respaldo, color negro marca Riviera Modelo RC-1042/B</t>
  </si>
  <si>
    <t>CEA/HMO/VOCE/HMO/MOBI/0195</t>
  </si>
  <si>
    <t>SOFA de 2 plazas con estructuras de madera, color negro, tapizados en tela Marca OFIPLAN Modelo MATISSE2</t>
  </si>
  <si>
    <t>CEA/HMO/VOCE/HMO/MOBI/0204</t>
  </si>
  <si>
    <t>CEA/MOBI/0237</t>
  </si>
  <si>
    <t>ARCHIVERO lateral 2 gavetas, marca Riviera, modelo: 236FFLZ-204S306</t>
  </si>
  <si>
    <t>CEA/MOBI/0238</t>
  </si>
  <si>
    <t>CEA/HMO/VOCE/HMO/MOBI/0708</t>
  </si>
  <si>
    <t xml:space="preserve">AIRE ACONDICIONADO MINISPLIT MARCA CARRIER ALFA DE 2 TON SOLO FRIO </t>
  </si>
  <si>
    <t>CEA/HMO/VOCE/HMO/MOBI/1219</t>
  </si>
  <si>
    <t>CAJA FUERTE MARCA FULTON CON COMBINACION</t>
  </si>
  <si>
    <t>CEA/HMO/VOCE/HMO/MOBI/1166</t>
  </si>
  <si>
    <t>ENFRIADOR DE AGUA DOS TOMAS</t>
  </si>
  <si>
    <t>CEA/HMO/VOCE/HMO/MOBI/1064</t>
  </si>
  <si>
    <t>FABRICACION DE MUEBLE DE MADERA DE CEDRO</t>
  </si>
  <si>
    <t>CEA/MOBI/0209</t>
  </si>
  <si>
    <t>CEA/MOBI/0210</t>
  </si>
  <si>
    <t>PEDESTAL METALICO c/gaveta de archivo, 2 papeleras gris RM .40x.58x.72 serie s/n mod PLZ</t>
  </si>
  <si>
    <t>CEA/MOBI/0404</t>
  </si>
  <si>
    <t>MUEBLE TIPO YORK CVE. S-208N                  SIN NUM . SERIE</t>
  </si>
  <si>
    <t>CEA/HMO/IH/HMO/MOBI/0435</t>
  </si>
  <si>
    <t>ARCHIVERO VERTICAL DE TRES GAVETAS T/O CON LLAVE, FABRICADO EN MELAMINA, MCA. JATA</t>
  </si>
  <si>
    <t>CEA/HMO/IH/HMO/MOBI/0436</t>
  </si>
  <si>
    <t>LIBRERO VERTICAL ABIERTO FABRICADO EN MELAMINA, MEDIDAS DE 1.80X1.20X0.30 MTS MCA. JATA</t>
  </si>
  <si>
    <t>CEA/HMO/IH/HMO/MOBI/0439</t>
  </si>
  <si>
    <t>EQUIPO FOTOCOPIADO KM-1500 LA           NUM. SERIE: U4908383</t>
  </si>
  <si>
    <t>CEA/HMO/IH/HMO/MOBI/1068</t>
  </si>
  <si>
    <t xml:space="preserve">CAMARA DIGITAL FUJIFILM </t>
  </si>
  <si>
    <t>CEA/HMO/IH/HMO/MOBI/0426</t>
  </si>
  <si>
    <t>ENGARGOLADORA TWIN BINDER 2002 NUM. SERIE: 041248</t>
  </si>
  <si>
    <t>CEA/HMO/IH/HMO/MOBI/0418</t>
  </si>
  <si>
    <t>CEA/HMO/IHU/HMO/MOBI/0637</t>
  </si>
  <si>
    <t>CEA/HMO/IH/HMO/MOBI/0889</t>
  </si>
  <si>
    <t>MESA DE TRABAJO OVALADA 4 patas color café p/sala de juntas 3.45 x .97</t>
  </si>
  <si>
    <t>CEA/MOBI/0408</t>
  </si>
  <si>
    <t>SILLON EJECUTIVO RESPALDO BAJO ASIENTO Y RESPALDO TAPIZADO EN TELA  MODELO RE-1221 MARCA REQUIEZ</t>
  </si>
  <si>
    <t>CEA/MOBI/0409</t>
  </si>
  <si>
    <t>CEA/MOBI/0410</t>
  </si>
  <si>
    <t>CEA/HMO/IH/HMO/MOBI/1137</t>
  </si>
  <si>
    <t>CAMARA DIGITAL SONY CYBERTSHOT DSC-W350 SERIE: S01-8617377-P</t>
  </si>
  <si>
    <t>REFRIGERADOR DE ACERO INOXIDABLE 3.7" D/ALTO SANYO MINI BAR</t>
  </si>
  <si>
    <t>CEA/MOBI/0457</t>
  </si>
  <si>
    <t>CEA/HMO/IH/HMO/MOBI/1145</t>
  </si>
  <si>
    <t>CAMARA DIGITAL CYBERSHOT SONY</t>
  </si>
  <si>
    <t>CEA/HMO/IH/HMO/MOBI/1155</t>
  </si>
  <si>
    <t>CAMARA DIGITAL SONY DSC-J10</t>
  </si>
  <si>
    <t>CEA/HMO/IH/HMO/MOBI/1156</t>
  </si>
  <si>
    <t>CEA/HMO/IH/HMO/MOBI/1157</t>
  </si>
  <si>
    <t>SONY HADYCAM FORMT DD 80 GB</t>
  </si>
  <si>
    <t>CEA/HMO/IH/HMO/MOBI/1158</t>
  </si>
  <si>
    <t>PANTALLA TRIPIE MARCA KINGSTONE</t>
  </si>
  <si>
    <t>CEA/HMO/IH/HMO/MOBI/1159</t>
  </si>
  <si>
    <t>FAX HP 2140 CM722A</t>
  </si>
  <si>
    <t>CEA/HMO/IH/HMO/MOBI/1160</t>
  </si>
  <si>
    <t>LAMINADORA ACCO H210</t>
  </si>
  <si>
    <t>CEA/HMO/IH/HMO/MOBI/1161</t>
  </si>
  <si>
    <t>TWIN BLINDER 2003 ENGARGOLADORA</t>
  </si>
  <si>
    <t>CEA/HMO/IH/HMO/MOBI/1162</t>
  </si>
  <si>
    <t>DISPENSADOR DE AGUA GENERAL ELECTRIC</t>
  </si>
  <si>
    <t>CEA/HMO/IH/HMO/MOBI/1163</t>
  </si>
  <si>
    <t>6 SILLA PLEGABLE LIPETIME  DE 385.00 C/U</t>
  </si>
  <si>
    <t>CEA/HMO/IH/HMO/MOBI/1026</t>
  </si>
  <si>
    <t>FAX HP 640 CARTA CB788A ID LLAMADA</t>
  </si>
  <si>
    <t>CEA/HMO/IH/HMO/MOBI/1027</t>
  </si>
  <si>
    <t>CEA/HMO/IH/HMO/MOBI/1028</t>
  </si>
  <si>
    <t>CEA/HMO/IH/HMO/MOBI/1029</t>
  </si>
  <si>
    <t>CEA/HMO/IH/HMO/MOBI/1030</t>
  </si>
  <si>
    <t>6 SILLA PLEGABLE LIPETIME 385.00 cada una</t>
  </si>
  <si>
    <t>CEA/HMO/IH/HMO/MOBI/1031</t>
  </si>
  <si>
    <t>CEA/HMO/IH/HMO/MOBI/1032</t>
  </si>
  <si>
    <t>CEA/HMO/IH/HMO/MOBI/1033</t>
  </si>
  <si>
    <t>CEA/HMO/IH/HMO/MOBI/1034</t>
  </si>
  <si>
    <t>CEA/HMO/IH/HMO/MOBI/1035</t>
  </si>
  <si>
    <t>CEA/HMO/IH/HMO/MOBI/1036</t>
  </si>
  <si>
    <t>CEA/HMO/IH/HMO/MOBI/1037</t>
  </si>
  <si>
    <t>6 SILLA PLEGABLE LIPETIME  385.00 CADA UNO</t>
  </si>
  <si>
    <t>CEA/HMO/IH/HMO/MOBI/1139</t>
  </si>
  <si>
    <t>HORNO DE MICROONDAS MARCA GE MODELO: JES771SK</t>
  </si>
  <si>
    <t>CEA/HMO/IH/HMO/MOBI/1140</t>
  </si>
  <si>
    <t>JUEGO DE MESAS D CENTRO EXENTER DE HERRERIA</t>
  </si>
  <si>
    <t>CEA/MOBI/0256</t>
  </si>
  <si>
    <t>CEA/HMO/IHU/HMO/MOBI/0867</t>
  </si>
  <si>
    <t>CONJUNTO DE ESCRITORIO Mesa radial peninsular, forrada en termo plastico, en prensa</t>
  </si>
  <si>
    <t>CEA/MOBI/0260</t>
  </si>
  <si>
    <t>PEDESTAL METALICO c/gaveta de archivo, 2 papelera gris RM .40x.58, serie S/N, mod. PLZ</t>
  </si>
  <si>
    <t>CEA/MOBI/0169</t>
  </si>
  <si>
    <t>SILLON FIJO tapizado azul zafiro, serie s/n, mod. RO3T</t>
  </si>
  <si>
    <t>CEA/MOBI/0252</t>
  </si>
  <si>
    <t>SILLA EJECUTIVA NEGRA MARCA VENETTO</t>
  </si>
  <si>
    <t>CEA/HMO/IHU/HMO/MOBI/0581</t>
  </si>
  <si>
    <t>SILLON FIJO c/brazos, tapizado pielet negro serie S/N</t>
  </si>
  <si>
    <t>PEDESTAL METALICO c/gaveta de archivo y 2 papeleras gris RM  mod. PLZ</t>
  </si>
  <si>
    <t>CEA/HMO/IHU/HMO/MOBI/0266</t>
  </si>
  <si>
    <t>CONJUNTO MODULAR Cubierta forrada de termo plastico canto cascada en prensa membrana mod. Cosm1</t>
  </si>
  <si>
    <t>CEA/HMO/IHU/HMO/MOBI/0636</t>
  </si>
  <si>
    <t>SUPERFICIE DE TRABAJO Cubierta forrada en termoplastico en prensa membrana canto cascada</t>
  </si>
  <si>
    <t>CEA/MOBI/0080</t>
  </si>
  <si>
    <t>2 SILLA APILABLES Tubulares, forradas en pliana color negro</t>
  </si>
  <si>
    <t>PEDESTAL METALICO FIJO c/gaveta de archivo 2 papeleras gris RM .40X.58X.72 serie s/n mod PLZ</t>
  </si>
  <si>
    <t>PEDESTAL METALICO FIJO c/gaveta de archivo 2 papeleras gris RM serie S/N,mod. PLZ .40x.58 alt .72</t>
  </si>
  <si>
    <t>PEDESTAL METALICO c/gaveta de archivo, 2 paperas gris RM de .40x.58 altura .72, mod PLZ serie s/n</t>
  </si>
  <si>
    <t>CONJUNTO DE ESCRITORIO Cubierta forrada en termo plastico en prensa membrana can-</t>
  </si>
  <si>
    <t>CEA/HMO/DFIN/HMO/MOBI/0268</t>
  </si>
  <si>
    <t xml:space="preserve">ARCHIVERO VERTICAL 4 cajones </t>
  </si>
  <si>
    <t xml:space="preserve">PEDESTAL METALICO FIJO c/gaveta de archivo y 2 papeleras gris </t>
  </si>
  <si>
    <t>CEA/HMO/IHU/HMO/MOBI/0645</t>
  </si>
  <si>
    <t>CONJUNTO DE ESCRITORIO Mampara intermedia gris ducto intermedio 2 caras troqueladas, estructura meta-</t>
  </si>
  <si>
    <t>CEA/HMO/IHU/HMO/MOBI/0874</t>
  </si>
  <si>
    <t>ARCHIVERO  LB 4 Gavetas</t>
  </si>
  <si>
    <t>CEA/HMO/IHU/HMO/MOBI/0868</t>
  </si>
  <si>
    <t>LIBRERO 1.88 cm y 2.10 altura</t>
  </si>
  <si>
    <t>CEA/HMO/IHU/HMO/MOBI/0869</t>
  </si>
  <si>
    <t>3 MUEBLES Librero para achivo</t>
  </si>
  <si>
    <t>CEA/HMO/IHUHMO/MOBI/0654</t>
  </si>
  <si>
    <t>ARCHIVERO Lateral Metalico 4 gavetas</t>
  </si>
  <si>
    <t>CEA/HMO/IHU/HMO/MOBI/0333</t>
  </si>
  <si>
    <t>ARCHIVERO 4gavetas de madera 398</t>
  </si>
  <si>
    <t>CEA/HMO/IHU/HMO/MOBI/0648</t>
  </si>
  <si>
    <t>sillón ejecutivo presidente modelo roma 1</t>
  </si>
  <si>
    <t>CEA/MOBI/0429</t>
  </si>
  <si>
    <t xml:space="preserve">MESA DE TRABAJO E229color café, patas negras medidas 1.20 x .60 mts. </t>
  </si>
  <si>
    <t>CEA/MOBI/0105</t>
  </si>
  <si>
    <t>SILLA GIRATORIA Imitación piel color negra</t>
  </si>
  <si>
    <t>CEA/HMO/IHU/HMO/MOBI/959</t>
  </si>
  <si>
    <t>1 SILLA SECRETARIAL MOD. 304 TAPIZADO EN TELA, MECANISMO DE ELEVACION NEUMATICA Y GIRATORIO, MARCA OFFICHAIRS</t>
  </si>
  <si>
    <t>CEA/HMO/IHU/HMO/MOBI/0419</t>
  </si>
  <si>
    <t xml:space="preserve">ESCRITORIO EJECUTIVO MOD. 1921 COMPUESTO DE PENINSULA DE 190CM X 80, UENTE DE 90X50, CREDENZA DE 190X50, CAJONERA 2 CAJONES Y 1 GAVETA, FABRICADO DE MELAMINA DE 29 MM DE ESPESOR CONSTANTE, CON CANTOS DE PVC DE 2 MM. MARCA IDESA CON LIBRERO S/CREDENZA CON </t>
  </si>
  <si>
    <t>CEA/MOBI/0393</t>
  </si>
  <si>
    <t>1 SILLON EJECUTIVO DE PUEL MOD. 35</t>
  </si>
  <si>
    <t>CEA/HMO/IHU/HMO/MOBI/0336</t>
  </si>
  <si>
    <t>TELEFONO PANASONIC KX-T7533LA S:AGASF002718</t>
  </si>
  <si>
    <t>CEA/HMO/IHU/HMO/MOBI/0813</t>
  </si>
  <si>
    <t>MUEBLE DE MADERA PARA COLOCACION DE CARPETAS                      S/NUM. SERIE</t>
  </si>
  <si>
    <t>CEA/MOBI/0313</t>
  </si>
  <si>
    <t>SILLA DE VISITAS EN TELA COLOR NEGRO CON BASE TIPO TRINEO MOD. 1103 CT MCA. SEDIX</t>
  </si>
  <si>
    <t>CEA/HMO/IHU/HMO/MOBI/0362</t>
  </si>
  <si>
    <t>MESA PARA BASE DE EQUIPO DE COMPUTADORA</t>
  </si>
  <si>
    <t>CEA/MOBI/0314</t>
  </si>
  <si>
    <t>MESA DE 60X90 CON PORTATECLADO EN MELAMINA COLOR ENCINO</t>
  </si>
  <si>
    <t>CEA/HMO/AF/HMO/MOBI/0553</t>
  </si>
  <si>
    <t>LIBRERO 5 REPISAS METORPOLITAN       S/NUM. SERIE</t>
  </si>
  <si>
    <t>CEA/HMO/IHU/HMO/MOBI/1224</t>
  </si>
  <si>
    <t>LIBRERO DE MADERA 4 ENTREPAÑOS COLOR GUINDA</t>
  </si>
  <si>
    <t>CEA/MOBI/0054</t>
  </si>
  <si>
    <t>CEA/MOBI/0343</t>
  </si>
  <si>
    <t>CEA/MOBI/0344</t>
  </si>
  <si>
    <t>CEA/MOBI/0345</t>
  </si>
  <si>
    <t>CEA/MOBI/0346</t>
  </si>
  <si>
    <t>CEA/MOBI/0374</t>
  </si>
  <si>
    <t>ESCRITORIO semiejecutivo en panel art color platinium Marca: GEBESA Modelo: 23020</t>
  </si>
  <si>
    <t>CEA/MOBI/0300</t>
  </si>
  <si>
    <t>CEA/MOBI/0306</t>
  </si>
  <si>
    <t>CEA/MOBI/0392</t>
  </si>
  <si>
    <t>CEA/MOBI/0448</t>
  </si>
  <si>
    <t>CEA/MOBI/0449</t>
  </si>
  <si>
    <t>CEA/MOBI/0450</t>
  </si>
  <si>
    <t>CEA/MOBI/0456</t>
  </si>
  <si>
    <t>CEA/MOBI/0258</t>
  </si>
  <si>
    <t>CEA/MOBI/0261</t>
  </si>
  <si>
    <t>SILLA DE VISITA FIJO BASE DE ACERO TUBULAR TIPO TRINEO COLOR NEGRO. MODELO RE-1225  MARCA REQUIEZ</t>
  </si>
  <si>
    <t>CEA/MOBI/0263</t>
  </si>
  <si>
    <t>CEA/MOBI/0268</t>
  </si>
  <si>
    <t>CEA/MOBI/0269</t>
  </si>
  <si>
    <t>CEA/MOBI/0272</t>
  </si>
  <si>
    <t>CEA/MOBI/0276</t>
  </si>
  <si>
    <t>CEA/MOBI/0277</t>
  </si>
  <si>
    <t>CEA/MOBI/0253</t>
  </si>
  <si>
    <t>CEA/HMO/IHU/HMO/MOBI/0756</t>
  </si>
  <si>
    <t>CAMARA DIGITAL MARCA CYBERTSHOT MODELO DSC-W55 SERIE 968330</t>
  </si>
  <si>
    <t>CEA/HMO/IHU/HMO/MOBI/0758</t>
  </si>
  <si>
    <t>CAMARA DIGITAL MARCA KODAK  EASY SHARE M863 SERIE: KCGHK83313546</t>
  </si>
  <si>
    <t>CEA/HMO/IHU/HMO/MOBI/0684</t>
  </si>
  <si>
    <t>GABINETE METALICO ESMALTADO EN LAMINA ROLADA EN FRIO,  LATERALES EN MDF DE 1.60 MM ACABADO EN DOS CARAS, CON CANTO VYNIL PERIMETRAL, INCLUYE CHAPA DE SEGURIDAD. MODELO 14LCP12, LINEA OPTIMUS MARCA GEBESA</t>
  </si>
  <si>
    <t>CEA/HMO/IHU/HMO/MOBI/0449</t>
  </si>
  <si>
    <t>CEA/HMO/IHU/HMO/MOBI/0453</t>
  </si>
  <si>
    <t>CEA/MOBI/0288</t>
  </si>
  <si>
    <t>MAMPARA UNIVERSAL PARA MODULO SECRETARIA MODELO 2O815 LINEA SPAZIO MARCA GEBESA</t>
  </si>
  <si>
    <t>CEA/MOBI/0330</t>
  </si>
  <si>
    <t>CEA/HMO/IHU/HMO/MOBI/0703</t>
  </si>
  <si>
    <t>CEA/HMO/IHU/HMO/MOBI/1173</t>
  </si>
  <si>
    <t>ARCHIVERO VERTICAL DE 4 GAVETAS TAMAÑO OFICIO CON CUBIERTA Y CUERPO EN PANEL ART MODELO: 2034004NL LINEA SPAZIO MARCA GEBESA</t>
  </si>
  <si>
    <t>CEA/HMO/IHU/HMO/MOBI/0626</t>
  </si>
  <si>
    <t>CAMARA FOTOGRÁFICA DIGITAL MARCA SONY MODELO DSC-W55, MEMORIA INCLUIDA DE 2GB, BATERIA NO-BG1 NO SERIE: 01-3780842-I</t>
  </si>
  <si>
    <t>CEA/HMO/IHU/HMO/MOBI/0760</t>
  </si>
  <si>
    <t>CAMARA DE VIDEO DIGITAL MARCA SONY MODELO DVD HANDYCAM DCR-DVD810, BATERIA INFOLITHIUM . NO DE SERIE: S01-1129699-N</t>
  </si>
  <si>
    <t>CEA/HMO/IHU/HMO/MOBI/1136</t>
  </si>
  <si>
    <t>CAMARA DIGITAL SONY CYBERTSHOT DSC-W350 SERIE: S01-8617672-N</t>
  </si>
  <si>
    <t>CEA/HMO/IHU/HMO/MOBI/1147</t>
  </si>
  <si>
    <t>CEA/HMO/IHU/HMO/MOBI/1169</t>
  </si>
  <si>
    <t>SILLA USO RUDO EN PIEL NEGRA</t>
  </si>
  <si>
    <t>CEA/HMO/IHU/HMO/MOBI/1154</t>
  </si>
  <si>
    <t>CEA/HMO/IHU/HMO/MOBI/1153</t>
  </si>
  <si>
    <t>CEA/MOBI/0318</t>
  </si>
  <si>
    <t>TELEVISOR Modelo CCA132AT01</t>
  </si>
  <si>
    <t>CEA/HMO/IHU/HMO/MOBI/0746</t>
  </si>
  <si>
    <t>CEA/MOBI/0331</t>
  </si>
  <si>
    <t>ARCHIVERO DE MADERA Color nogal c/4 cajones med. 1.26 x .50</t>
  </si>
  <si>
    <t>CEA/HMO/IHU/HMO/MOBI/1077</t>
  </si>
  <si>
    <t>CEA/MOBI/0377</t>
  </si>
  <si>
    <t>SILLA GIRATORIAanalista, tapizada azul zafiro serie S/N, mod. T4G</t>
  </si>
  <si>
    <t>CEA/MOBI/0332</t>
  </si>
  <si>
    <t xml:space="preserve">MESA REDONDA C/base tipo estrella en prensa membrana acero gris RM canto cascada </t>
  </si>
  <si>
    <t>CEA/HMO/AF/HMO/MOBI/0861</t>
  </si>
  <si>
    <t xml:space="preserve">MESA RADIAL Cubierta forrada termo plastico en prensa membrana </t>
  </si>
  <si>
    <t>CEA/HMO/DFIN/HMO/MOBI/0740</t>
  </si>
  <si>
    <t xml:space="preserve">CONJUNTO DE ESCRITORIO Cubierta forrada termo plastico, en prensa membrana </t>
  </si>
  <si>
    <t>CEA/MOBI/0444</t>
  </si>
  <si>
    <t>SILLON FIJO tapizado azul  zafiro</t>
  </si>
  <si>
    <t>CEA/HMO/DFIN/HMO/MOBI/0331</t>
  </si>
  <si>
    <t xml:space="preserve">CONJUNTO MODULAR mesa radial forrada en termo plastico en prensa membrana acero gris RM, canto </t>
  </si>
  <si>
    <t>CEA/HMO/DFIN/HMO/MOBI/0514</t>
  </si>
  <si>
    <t xml:space="preserve">SUPERFICIE DE TRABAJO CUBIERTA FORRADA EN TERMO PLASTICO EN PRENSA MEMBRANA CANTO CASCADA SN MOD. MEC96M MAMPARA INTERMEDIA GRIS DUCTO DOS CARAS TROQUELADAS ESTRUCTURA METALICA GRIS </t>
  </si>
  <si>
    <t>CEA/HMO/DFIN/HMO/MOBI/0661</t>
  </si>
  <si>
    <t>CON JUNTO DE ESCRITORIO Cubierta forrada termoplastico  prensa membrana, derecho</t>
  </si>
  <si>
    <t>CEA/MOBI/0262</t>
  </si>
  <si>
    <t>SILLON FIJOc/brazos tapizado  azul zarifo serie S/N</t>
  </si>
  <si>
    <t>CEA/MOBI/0452</t>
  </si>
  <si>
    <t>SILLON FIJO Forrado en tela azul zafiro, mod. T3</t>
  </si>
  <si>
    <t>CEA/MOBI/0340</t>
  </si>
  <si>
    <t>SILLON FIJO Tapizado en tela azul zafiro, serie S/N, mod. R03T</t>
  </si>
  <si>
    <t>CEA/HMO/DFIN/HMO/MOBI/0322</t>
  </si>
  <si>
    <t>CONJUNTO DE ESCRITORIO Cubierta forrada en termo plastico en prensa membrana, can</t>
  </si>
  <si>
    <t>PEDESTAL METALICO c/gaveta de archivo, 2 papelera gris RM .40x.58, altura .72  serie s/n mod PLZ</t>
  </si>
  <si>
    <t>CEA/MOBI/0164</t>
  </si>
  <si>
    <t>TELEFONO Modelo kx-t 7030 S4gbsc304551</t>
  </si>
  <si>
    <t>CEA/MOBI/0091</t>
  </si>
  <si>
    <t>SILLA GIRATORIA FORRADA EN PLIANA COLOR NEGRO CON GRIS</t>
  </si>
  <si>
    <t>CEA/MOBI/0032</t>
  </si>
  <si>
    <t>CEA/MOBI/0033</t>
  </si>
  <si>
    <t>CEA/MOBI/0046</t>
  </si>
  <si>
    <t>CEA/MOBI/0342</t>
  </si>
  <si>
    <t>SILLON EJECUTIVO S/NUM. SERIE</t>
  </si>
  <si>
    <t>CEA/HMO/DFIN/HMO/MOBI/0264</t>
  </si>
  <si>
    <t>CEA/HMO/DFIN/HMO/MOBI/0622</t>
  </si>
  <si>
    <t>ARCHIVERO VERTICAL En melamina, de 4 gavetas t/oficio color nogal.</t>
  </si>
  <si>
    <t>CEA/HMO/DFIN/HMO/MOBI/0364</t>
  </si>
  <si>
    <t>TELEFONO MANOS LIBRES KX-T7730X SERIE:5KCKC740543</t>
  </si>
  <si>
    <t>CEA/MOBI/0063</t>
  </si>
  <si>
    <t>SILLA SECRETARIAL S/NUM. SERIE</t>
  </si>
  <si>
    <t>CEA/MOBI/0082</t>
  </si>
  <si>
    <t>CEA/MOBI/0086</t>
  </si>
  <si>
    <t>CEA/HMO/DFIN/HMO/MOBI/0590</t>
  </si>
  <si>
    <t>CEA/MOBI/0414</t>
  </si>
  <si>
    <t>SILLON EJECUTIVO RESPALDO ALTO ELEVACION NEUMATICA , DESCANZA BRAZOS. ASIENTO Y RESPALDO TAPIZADO EN TELA MODELO RE-1220 MARCA REQUIEZ</t>
  </si>
  <si>
    <t>CEA/HMO/DFIN/HMO/MOBI/0934</t>
  </si>
  <si>
    <t>SILLON GIRATORIO c/brazos, c/sistema neumatico, tapizada tela azul zafiro, serie s/n mod R0JT</t>
  </si>
  <si>
    <t>CEA/HMO/DFIN/HMO/MOBI/1138</t>
  </si>
  <si>
    <t>CAMARA DIGITAL SONY CYBERTSHOT DSC-W350 SERIE: S01-86173179-R</t>
  </si>
  <si>
    <t>CEA/MOBI/0056</t>
  </si>
  <si>
    <t>SILLA EJECUTIVA FORRADA EN TELA</t>
  </si>
  <si>
    <t>CEA/HMO/DFIN/HMO/MOBI/1165</t>
  </si>
  <si>
    <t>CEA/HMO/DFIN/HMO/MOBI/1163</t>
  </si>
  <si>
    <t>SUMINISTRO E INSTALACION DE EQUIPO MINISPLIT DE 1 TONELADAS MARCA RHEEM SERIE: G2G90609371</t>
  </si>
  <si>
    <t>CEA/HMO/DFIN/HMO/MOBI/1164</t>
  </si>
  <si>
    <t>SUMINISTRO E INSTALACION DE EQUIPO MINISPLIT DE 1 TONELADAS MARCA RHEEM SERIE: G2G90609361</t>
  </si>
  <si>
    <t>CEA/HMO/DFIN/HMO/MOBI/1162</t>
  </si>
  <si>
    <t>SUMINISTRO E INSTALACION DE EQUIPO MINISPLIT DE 1 TONELADAS MARCA RHEEMSERIE: G2G90359678</t>
  </si>
  <si>
    <t>CEA/HMO/DFIN/HMO/MOBI/1160</t>
  </si>
  <si>
    <t>SUMINISTRO E INSTALACION DE EQUIPO MINISPLIT DE 1 TONELADAS MARCA RHEEM SERIE: G2G90359648</t>
  </si>
  <si>
    <t>CEA/HMO/DFIN/HMO/MOBI/1161</t>
  </si>
  <si>
    <t>SUMINISTRO E INSTALACION DE EQUIPO MINISPLIT DE 1 TONELADAS MARCA RHEEM SERIE: G2G90609958</t>
  </si>
  <si>
    <t>CEA/HMO/DFIN/HMO/MOBI/1157</t>
  </si>
  <si>
    <t>SUMINISTRO E INSTALACION DE EQUIPO MINISPLIT DE 1.5 TONELADAS MARCA RHEEM SERIE: JAA0GBB4066609000888</t>
  </si>
  <si>
    <t>CEA/HMO/DFIN/HMO/MOBI/1158</t>
  </si>
  <si>
    <t>SUMINISTRO E INSTALACION DE EQUIPO MINISPLIT DE 1.5 TONELADAS MARCA RHEEM SERIE: JAA0GBB4066609000934</t>
  </si>
  <si>
    <t>CEA/HMO/DFIN/HMO/MOBI/1159</t>
  </si>
  <si>
    <t>SUMINISTRO E INSTALACION DE EQUIPO MINISPLIT DE 1.5 TONELADAS MARCA RHEEM  SERIE: JAA0GBB4066609000911</t>
  </si>
  <si>
    <t>CEA/MOBI/0395</t>
  </si>
  <si>
    <t>ARCHIVERO DE MADERA c/4 gavetas color nogal 1.35 x .58 x .60 serie s/n</t>
  </si>
  <si>
    <t>CEA/HMO/DFIN/HMO/MOBI/610</t>
  </si>
  <si>
    <t xml:space="preserve"> Archivero línea bancaria de 4 gavetas 1 </t>
  </si>
  <si>
    <t>CEA/MOBI/0442</t>
  </si>
  <si>
    <t>MAPA SONORA Enmarcado de aluminio 1.28X1</t>
  </si>
  <si>
    <t>CEA/MOBI/0397</t>
  </si>
  <si>
    <t>ARCHIVERO D EMADERAColor café 4 cajones color nogal</t>
  </si>
  <si>
    <t>CEA/MOBI/0398</t>
  </si>
  <si>
    <t>ARCHIVERO DE MADERA c/4 gavetas, serie S/N  MED 10.38 X.64</t>
  </si>
  <si>
    <t>CEA/HMO/DFIN/HMO/MOBI/0625</t>
  </si>
  <si>
    <t>MAQUINA DE ESCRIBIR electrica, serie  11-DN778, MOD. IBM-6783-2</t>
  </si>
  <si>
    <t>CEA/MOBI/0400</t>
  </si>
  <si>
    <t xml:space="preserve">MESA DE TRABAJO color café, patas negras medidas 1.20 x .60 mts. </t>
  </si>
  <si>
    <t>CEA/MOBI/0378</t>
  </si>
  <si>
    <t>CEA/MOBI/0158</t>
  </si>
  <si>
    <t>CEA/HMO/CCC/HMO/MOBI/0551</t>
  </si>
  <si>
    <t>MESA DE JUNTAS DE 180 X 100 CM OVAL CON BASE EN FORMA DE H, CANTOS DE PVC, COLOR CAOBA, MARCA IDESA</t>
  </si>
  <si>
    <t>CEA/HMO/AS/HMO/MOBI/0424</t>
  </si>
  <si>
    <t>CEA/HMO/IH/HMO/MOBI/0449</t>
  </si>
  <si>
    <t>CEA/HMO/IH/HMO/MOBI/0450</t>
  </si>
  <si>
    <t>CAMARA DE VIDEO SONY HANDYCAM MINI DV</t>
  </si>
  <si>
    <t>CEA/HMO/AS/HMO/MOBI/1225</t>
  </si>
  <si>
    <t>ESCRITORIO 180X60X75 CON ARCHIVERO</t>
  </si>
  <si>
    <t>CEA/MOBI/0074</t>
  </si>
  <si>
    <t>CEA/HMO/AS/HMO/MOBI/1227</t>
  </si>
  <si>
    <t>CEA/MOBI/0045</t>
  </si>
  <si>
    <t>CEA/HMO/AS/HMO/MOBI/1229</t>
  </si>
  <si>
    <t>CEA/HMO/AS/HMO/MOBI/1230</t>
  </si>
  <si>
    <t>CEA/HMO/AS/HMO/MOBI/1231</t>
  </si>
  <si>
    <t>CEA/HMO/AS/HMO/MOBI/1232</t>
  </si>
  <si>
    <t>CEA/HMO/AS/HMO/MOBI/1233</t>
  </si>
  <si>
    <t>CEA/HMO/AS/HMO/MOBI/1234</t>
  </si>
  <si>
    <t>CEA/HMO/AS/HMO/MOBI/1235</t>
  </si>
  <si>
    <t>CEA/HMO/AS/HMO/MOBI/1236</t>
  </si>
  <si>
    <t>CEA/HMO/AS/HMO/MOBI/1237</t>
  </si>
  <si>
    <t>CEA/HMO/AS/HMO/MOBI/1238</t>
  </si>
  <si>
    <t>CEA/HMO/AS/HMO/MOBI/1239</t>
  </si>
  <si>
    <t>CEA/HMO/AS/HMO/MOBI/1240</t>
  </si>
  <si>
    <t>ESCRITORIO 150X60X75 CON ARCHIVERO</t>
  </si>
  <si>
    <t>CEA/HMO/AS/HMO/MOBI/1241</t>
  </si>
  <si>
    <t>MODULO DE TRABAJO L 230X340X75</t>
  </si>
  <si>
    <t>CEA/HMO/AS/HMO/MOBI/1242</t>
  </si>
  <si>
    <t>MODULO L 290X250X75 2 ARCHIV EROS</t>
  </si>
  <si>
    <t>CEA/HMO/AS/HMO/MOBI/1243</t>
  </si>
  <si>
    <t>CEA/HMO/AS/HMO/MOBI/1244</t>
  </si>
  <si>
    <t xml:space="preserve">MODULO L 290X300X75 C/ ARCHIVERO </t>
  </si>
  <si>
    <t>CEA/HMO/AS/HMO/MOBI/1246</t>
  </si>
  <si>
    <t>ESCRITORIO PENINSULAR 180X180X75</t>
  </si>
  <si>
    <t>CEA/MOBI/0170</t>
  </si>
  <si>
    <t>SILLA DE VISITA TAPIZADA EN TELA</t>
  </si>
  <si>
    <t>CEA/MOBI/0171</t>
  </si>
  <si>
    <t>CEA/HMO/AS/HMO/MOBI/1249</t>
  </si>
  <si>
    <t>MODULO L 150X170X75 C/ ARCHIVERO</t>
  </si>
  <si>
    <t>CEA/HMO/AS/HMO/MOBI/1250</t>
  </si>
  <si>
    <t>CEA/HMO/AS/HMO/MOBI/1251</t>
  </si>
  <si>
    <t>CEA/HMO/AS/HMO/MOBI/1252</t>
  </si>
  <si>
    <t>CONJUNTO SEMIEJECUTIVO 160X175</t>
  </si>
  <si>
    <t>CEA/HMO/AS/HMO/MOBI/1253</t>
  </si>
  <si>
    <t>CEA/HMO/AS/HMO/MOBI/1254</t>
  </si>
  <si>
    <t>CEA/HMO/AS/HMO/MOBI/1255</t>
  </si>
  <si>
    <t>CEA/HMO/AS/HMO/MOBI/1256</t>
  </si>
  <si>
    <t>SILLA OPERATIVA RESPALDO MEDIO TELA</t>
  </si>
  <si>
    <t>CEA/HMO/AS/HMO/MOBI/1257</t>
  </si>
  <si>
    <t>CEA/HMO/AS/HMO/MOBI/1258</t>
  </si>
  <si>
    <t>CEA/HMO/AS/HMO/MOBI/1259</t>
  </si>
  <si>
    <t>AS/MOBI/1144</t>
  </si>
  <si>
    <t>CEA/HMO/AS/HMO/MOBI/1167</t>
  </si>
  <si>
    <t>archivero línea bancaria de 4 gavetas</t>
  </si>
  <si>
    <t>CEA/HMO/IH/HMO/MOBI/0476</t>
  </si>
  <si>
    <t>TELEFONO Color vino Mod. Kx-ts5lx-r serie: 1DBAA084619</t>
  </si>
  <si>
    <t>MOBI/729</t>
  </si>
  <si>
    <t>AIRE ACONDICONADO Marca carrier, modelo PAG1258  SERIE: 2500N02205</t>
  </si>
  <si>
    <t>CEA/DIHU/ME/042</t>
  </si>
  <si>
    <t>TELEFONO Modelo KX-T55LX-R</t>
  </si>
  <si>
    <t>CEA/MOBI/0185</t>
  </si>
  <si>
    <t>MESITA Imitacion madera, chica para telefono, color café de 50 x 50 x 60</t>
  </si>
  <si>
    <t>CEA/HMO/AS/HMO/MOBI/1260</t>
  </si>
  <si>
    <t>MINISPLIT MARCA RHEEM DE 2 TONELADAS  SERIE: JAA0GBA301333400366</t>
  </si>
  <si>
    <t>CEA/HMO/AS/HMO/MOBI/1261</t>
  </si>
  <si>
    <t xml:space="preserve">MINISPLIT MARCA RHEEM DE 1 TONELADAS  SERIE: </t>
  </si>
  <si>
    <t>CEA/HMO/AS/HMO/MOBI/1262</t>
  </si>
  <si>
    <t xml:space="preserve">MINISPLIT MARCA RHEEM DE 1 TONELADAS </t>
  </si>
  <si>
    <t>CEA/HMO/AS/HMO/MOBI/1263</t>
  </si>
  <si>
    <t>CEA/HMO/AS/HMO/MOBI/1264</t>
  </si>
  <si>
    <t>CEA/HMO/AS/HMO/MOBI/1265</t>
  </si>
  <si>
    <t>CEA/HMO/AS/HMO/MOBI/1266</t>
  </si>
  <si>
    <t>CEA/HMO/AS/HMO/MOBI/1267</t>
  </si>
  <si>
    <t>CEA/HMO/AS/HMO/MOBI/1268</t>
  </si>
  <si>
    <t>CEA/HMO/AS/HMO/MOBI/1269</t>
  </si>
  <si>
    <t>CEA/HMO/IHU/HMO/MOBI/1078</t>
  </si>
  <si>
    <t>CEA/HMO/IHU/HMO/MOBI/1079</t>
  </si>
  <si>
    <t>ARCHIVERO LB 3 gavetas de madera</t>
  </si>
  <si>
    <t>PEDESTAL c/gaveta de archivo, 2 papelera gris RM .40x.58, altura .72  serie s/n mod PLZ</t>
  </si>
  <si>
    <t>CEA/MOBI/0195</t>
  </si>
  <si>
    <t>MESA PARA COMPUTADORA color café oscuro</t>
  </si>
  <si>
    <t>CEA/MOBI/0357</t>
  </si>
  <si>
    <t>MESA DE COMPUTO color café claro</t>
  </si>
  <si>
    <t>CEA/MOBI/0358</t>
  </si>
  <si>
    <t xml:space="preserve"> sillon con coderas  COLOR NEGRO</t>
  </si>
  <si>
    <t>CEA/HMO/OCDA/HMO/MOBI/1214</t>
  </si>
  <si>
    <t>4 SILLA APILABLES Tubulares, forradas en pliana color negro</t>
  </si>
  <si>
    <t>CEA/HMO/OCDA/HMO/MOBI/0382</t>
  </si>
  <si>
    <t>CEA/MOBI/0441</t>
  </si>
  <si>
    <t>CREDENZA Simplicity saude color nogal</t>
  </si>
  <si>
    <t>CEA/MOBI/0212</t>
  </si>
  <si>
    <t>HORNO MICROHONDAS MOD. NN-953WM SERIE:6M53200092</t>
  </si>
  <si>
    <t>CEA/HMO/OCDA/HMO/MOBI/0361</t>
  </si>
  <si>
    <t>MINISPLIT De dos toneladas Modelo LS-T242ACM(N) SERIE:305KA00092</t>
  </si>
  <si>
    <t>CEA/HMO/OCDA/HMO/MOBI/0392</t>
  </si>
  <si>
    <t>DESPACHADOR DE AGUA</t>
  </si>
  <si>
    <t>CEA/HMO/OCDA/HMO/MOBI/0388</t>
  </si>
  <si>
    <t>MINISPLIT De una tonelada Modelo LS-R122BAG(N) SERIE:303KA01334</t>
  </si>
  <si>
    <t>CEA/HMO/OCDA/HMO/MOBI/0374</t>
  </si>
  <si>
    <t>MINISPLIT De una tonelada Modelo LS-R122BAG(N) SERIE:212KA00387</t>
  </si>
  <si>
    <t>CEA/HMO/OCDA/HMO/MOBI/0383</t>
  </si>
  <si>
    <t>ESCRITORIO EJECUTIVO MOD. 1921 COMPUESTO DE PENINSULA DE 190CMX80, PUENTE DE 90 X 50, CREDENZA DE 190 X 50, CAJONERA DE 2 CAJONES Y 1  GAVETA, FABRICADO DE MELAMINA DE 28 MM. DE ESPESOR CONSTANTE, CON CANTOS DE PVC DE 2 MM. CON LIBRERO S/CREDENZA CON 4 PU</t>
  </si>
  <si>
    <t>CEA/HMO/OCDA/HMO/MOBI/0557</t>
  </si>
  <si>
    <t>CEA/MOBI/0188</t>
  </si>
  <si>
    <t>CEA/MOBI/0224</t>
  </si>
  <si>
    <t>CEA/MOBI/0229</t>
  </si>
  <si>
    <t>CEA/HMO/OCDA/HMO/MOBI/0391</t>
  </si>
  <si>
    <t>CAMARA DIGITAL MOD. CYBER-SHOT 4.1 MEGA PIXELS DSC-S90 S:521022</t>
  </si>
  <si>
    <t>CEA/HMO/OCDA/HMO/MOBI/0976</t>
  </si>
  <si>
    <t>SOFA DE DOS PLAZAS EN CURPIEL COLOR NEGRO</t>
  </si>
  <si>
    <t>CEA/MOBI/0189</t>
  </si>
  <si>
    <t>SOFADE UNA PLAZA EN CURPIEL COLOR NEGRO</t>
  </si>
  <si>
    <t>CEA/HMO/OCDA/HMO/MOBI/0981</t>
  </si>
  <si>
    <t>BANCA DE TRABAJO RE-1033, A BASE DE METAL FORRADA EN TELA COLOR NEGRO</t>
  </si>
  <si>
    <t>CEA/HMO/OCDA/HMO/MOBI/0393</t>
  </si>
  <si>
    <t>REFRIGERADOR 16" 2 puertas 16 pies cubicos, deshielo automatico. Marca: Whirpool Modelo: WRT16YADQ.BLA</t>
  </si>
  <si>
    <t>CEA/MOBI/0216</t>
  </si>
  <si>
    <t>SILLA de visita con brazos de acero tubular tipo trineo, tapizado en tela. Marca REQUIEZ Modelo RE-1095</t>
  </si>
  <si>
    <t>CEA/HMO/OCDA/HMO/MOBI/0447</t>
  </si>
  <si>
    <t>CEA/HMO/OCDA/HMO/MOBI/0455</t>
  </si>
  <si>
    <t>CEA/HMO/OCDA/HMO/MOBI/0459</t>
  </si>
  <si>
    <t>CEA/HMO/OCDA/HMO/MOBI/0461</t>
  </si>
  <si>
    <t>CEA/HMO/FFRES/HMO/MOBI/0692</t>
  </si>
  <si>
    <t>CEA/MOBI/0192</t>
  </si>
  <si>
    <t>CEA/MOBI/0231</t>
  </si>
  <si>
    <t>CEA/MOBI/0200</t>
  </si>
  <si>
    <t>CEA/MOBI/0196</t>
  </si>
  <si>
    <t>CEA/MOBI/0225</t>
  </si>
  <si>
    <t>CEA/MOBI/0217</t>
  </si>
  <si>
    <t>TELEFONO PANASONIC KX-T7730X   SN:  7JCKC147311</t>
  </si>
  <si>
    <t>CEA/MOBI/0193</t>
  </si>
  <si>
    <t>TELEFONO PANASONIC KX-T7730X   SN:  7JCKC147321</t>
  </si>
  <si>
    <t>CEA/HMO/OCDA/HMO/MOBI/0401</t>
  </si>
  <si>
    <t>CEA/HMO/OCDA/HMO/MOBI/0400</t>
  </si>
  <si>
    <t>CEA/MOBI/0203</t>
  </si>
  <si>
    <t>BANCO ACOLCHADO</t>
  </si>
  <si>
    <t>CEA/MOBI/0194</t>
  </si>
  <si>
    <t>ARCHIVERO DE MADERA 4 gavetas color nogal claro</t>
  </si>
  <si>
    <t>CEA/MOBI/0197</t>
  </si>
  <si>
    <t>ARCHIVERO DE MADERA 4 gavetas color nogal oscuro, bastidores metalicos</t>
  </si>
  <si>
    <t>CEA/MOBI/0218</t>
  </si>
  <si>
    <t>CEA/MOBI/0219</t>
  </si>
  <si>
    <t>CEA/MOBI/0204</t>
  </si>
  <si>
    <t>ARCHIVERO DE MADERA 3 cajones de formaica color nogal, con bastidores metalicos</t>
  </si>
  <si>
    <t>CEA/HMO/FFRES/HMO/MOBI/0632</t>
  </si>
  <si>
    <t>MESA Tipo Bala Peninsula.  FABRICADO en aglomerado solido de 28 mm de espeso de alta resistencia, con moldura.  Credenza con pedestal con llave tres cajones, 2 papeleros y un cajon archivador color platinium, Marca: GEBESA Modelo: 2012204NL</t>
  </si>
  <si>
    <t>CEA/HMO/FFRES/HMO/MOBI/0738</t>
  </si>
  <si>
    <t>MESA DE JUNTAS CIRCULAR DE 1.50 MTS FABRICADO CON CUBIERTA Y CUERPO EN PANEL ART MOLDURA PLASTICA CON BASE DE CRUCETA PARA 6 PERSONAS MODELO: 2O4545 LINEA SPAZIO MARCA GEBESA</t>
  </si>
  <si>
    <t>CEA/MOBI/0459-470</t>
  </si>
  <si>
    <t>12 ESTANTES METALICOS color gris, angulo de 73 cms de ancho y 1.40 de largo, fabricacion y armado de los casilleros ( 1 ESTANTE LO TIENEN INTENDENCIA DEL FOOSSI)</t>
  </si>
  <si>
    <t>CEA/MOBI/0462</t>
  </si>
  <si>
    <t>MUEBLE TIPO LIBRERO De madera color natural, 5 pizos y 3 divisiones</t>
  </si>
  <si>
    <t>CEA/MOBI/0463</t>
  </si>
  <si>
    <t>REFRIGERADOR Tipo compacto marca G.E. Serie: 238c2518g003</t>
  </si>
  <si>
    <t>CEA/HMO/CCC/HMO/MOBI/0852</t>
  </si>
  <si>
    <t>CEA/HMO/CCC/HMO/MOBI/0924</t>
  </si>
  <si>
    <t>FAX DE INYECCION DE TINTA EN PAPEL NORMAL SN/CN74DAB9ZZ</t>
  </si>
  <si>
    <t>CEA/HMO/CCC/HMO/MOBI/1170</t>
  </si>
  <si>
    <t>CEA/HMO/CCC/HMO/MOBI/0832</t>
  </si>
  <si>
    <t xml:space="preserve">PEDESTAL METALICO c/gaveta de archivo 2 papeleras gris RM serie S/N, mod. PLZ </t>
  </si>
  <si>
    <t>CEA/HMO/AF/HMO/MOBI/0547</t>
  </si>
  <si>
    <t>ARCHIVERO C/4 cajones color café</t>
  </si>
  <si>
    <t>CEA/HMO/IHU/HMO/MOBI/0755</t>
  </si>
  <si>
    <t>CAMARA DIGITAL MARCA CYBERTSHOT MODELO DSC-W55 SERIE 968323</t>
  </si>
  <si>
    <t>CEA/HMO/AJ/HMO/MOBI/0227</t>
  </si>
  <si>
    <t>ARCHIVERO Metalico de 3 gavetas gris RM</t>
  </si>
  <si>
    <t>CEA/HMO/CCC/HMO/MOBI/0980</t>
  </si>
  <si>
    <t>AIRE ACONDICIONADO PORTATILsplit de 2 3/4 ton. c/r serie núm. 905KA00043, blanco nacarado</t>
  </si>
  <si>
    <t>CEA/HMO/AF/HMO/MOBI/0618</t>
  </si>
  <si>
    <t xml:space="preserve">6 MESAS RECTAGULARES COLOR OSTION PATAS TUBULARES ( 763.50 C/U) </t>
  </si>
  <si>
    <t>CEA/HMO/AF/HMO/MOBI/0619</t>
  </si>
  <si>
    <t>30 SILLAS FIJAS DESPLEGABLES, C/FORRO DE PLASTICO, COLOR OSTION (190.42 C/U)</t>
  </si>
  <si>
    <t>CEA/HMO/IH/HMO/MOBI/0503</t>
  </si>
  <si>
    <t>RACK MULTIUSOS CON 5 NIVELES</t>
  </si>
  <si>
    <t>CEA/HMO/IH/HMO/MOBI/0504</t>
  </si>
  <si>
    <t>RACK MULTIUSOS CON 5 NIVELES  MELAMINA MAPLE 1/2" 2X4</t>
  </si>
  <si>
    <t>CEA/HMO/IH/HMO/MOBI/0470</t>
  </si>
  <si>
    <t xml:space="preserve"> 5 ANAQUEL                                                                                                                                                         4 POSTES DE LAMINA CALIBRE 14 MIDE: 2.20                                                                           5 ENTREPAÑOS DE LAMINA CALIBRE 20                                                                                    40 JUEGOS DE TORNILLO C/ TUERCA DE 1/2" X1/4" CON AMARRE DE DOS PUNTOS COLOR GRIS                                                                                                                                MODELO: 2204 (POSTE) 4020(ENTREPAÑO) MARCA GIFSA   </t>
  </si>
  <si>
    <t>CEA/MOBI/0061</t>
  </si>
  <si>
    <t>25 ESTANTES METALICOS COMPUESTOS DE : 4 POSTES DE 2.00 MTS CAL 14 6 ENTREPAÑOS DE 90X30 CAL .20 48 TORNILLOS CON TUERCA MARCA ANAQUELES LOPEZ. $ 1490 C/U</t>
  </si>
  <si>
    <t>CEA/OCDA/ME/039</t>
  </si>
  <si>
    <t>AIRE ACONDICIONADO Marca Polaris</t>
  </si>
  <si>
    <t>CEA/HMO/CCC/HMO/MOBI/0802</t>
  </si>
  <si>
    <t>ESTANTE METALICO 7 charolas color gris</t>
  </si>
  <si>
    <t>CEA/HMO/CCC/HMO/MOBI/0803</t>
  </si>
  <si>
    <t>REFRIGERACION CENTRAL Carrier de 3.5 Toneladas, Mod. 50ZP042-501 serie No. 2596G41683</t>
  </si>
  <si>
    <t>CEA/MOBI/0382</t>
  </si>
  <si>
    <t>REFRIGERACION CENTRAL Carrier de 5.0 Toneladas, Mod. 50ZP060-501 serie No. 53198G42441</t>
  </si>
  <si>
    <t>CEA/HMO/CCC/HMO/MOBI/0805</t>
  </si>
  <si>
    <t>APARATO DE AIRE ACONDICIONADO CENTRAL MARCA CARRIER CAPACIDAD 5 TON.  SERIE z317082</t>
  </si>
  <si>
    <t>CEA/MOBI/0034</t>
  </si>
  <si>
    <t>LIBRERO DE MADERA color café claro con 5 divisiones, con 3 cajones lat. Izq. Y 3 der. 1 puerta central</t>
  </si>
  <si>
    <t>CEA/HMO/IH/HMO/MOBI/0428</t>
  </si>
  <si>
    <t>TELEVISOR Sony trinitron a color, 25", mod. KV-25FV300 serie:4058106</t>
  </si>
  <si>
    <t>CEA/HMO/AF/HMO/MOBI/0510</t>
  </si>
  <si>
    <t>TELEVISOR DE 13" CON VHS INTEGRADA</t>
  </si>
  <si>
    <t>CEA/DAF/ME/093</t>
  </si>
  <si>
    <t>EQUIPO DE AIRE ACONDICIONADO MARCA YORK TIPO VENTANA, MODELO Y7USC12-6R CON CAPACIDAD DE ENFRIAMIENTO DE 1.0 TON. CONTROL REMOTO, 220/1/60                                            NUM. SERIE: BS-157726-042Y</t>
  </si>
  <si>
    <t>CEA/DCCC/ME/006</t>
  </si>
  <si>
    <t>EQUIPO DE AIRE ACONDICIONADO MARCA YORK, TIPO VENTANA, MODELO Y7USC12-6R, CON CAPACIDAD DE ENFRIAMIENTO DE 1.0 TONELADA, 220/1/60, CONTROL REMOTO                         NUM. SERIE: BS193599-048Y</t>
  </si>
  <si>
    <t>CEA/HMO/IH/HMO/MOBI/0432</t>
  </si>
  <si>
    <t>CAMARA SONY CYBERSHOT MODELO DSC-P41                                                                     NUM. SERIE: S010914235A</t>
  </si>
  <si>
    <t>CEA/HMO/IH/HMO/MOBI/0431</t>
  </si>
  <si>
    <t>CAMARA SONY CYBERSHOT DSC-P41   NUM. SERIE: S010914273C</t>
  </si>
  <si>
    <t>CEA/HMO/IH/HMO/MOBI/0410</t>
  </si>
  <si>
    <t>CAMARA SONY CYBER SHOT DSC-P41 4.1 MEGAPIXELES                                                 NUM. SERIE:  987731</t>
  </si>
  <si>
    <t>CEA/HMO/IH/HMO/MOBI/0</t>
  </si>
  <si>
    <t>CAMARA SONY CYBER SHOT DSC-P41 4.1 MEGAPIXELES                                                 NUM. SERIE:  987603</t>
  </si>
  <si>
    <t>CEA/HMO/IH/HMO/MOBI/0814</t>
  </si>
  <si>
    <t>EQUIPO DE AIRE ACONDICIONADO TPO VENTANA DE 1 TONELADA DE CAPACIDAD MARCA MIRAGE MOD. MAC1221</t>
  </si>
  <si>
    <t>CEA/HMO/DFIN/HMO/MOBI/0607</t>
  </si>
  <si>
    <t>CAMARA DIGITAL MOD. CYBER-SHOT 4.1 MEGA PIXELS DSC-S90 S:521006</t>
  </si>
  <si>
    <t>CEA/HMO/DFIN/HMO/MOBI/0367</t>
  </si>
  <si>
    <t>CAMARA DIGITAL MOD. CYBER-SHOT 4.1 MEGA PIXELS DSC-S90 S:654927</t>
  </si>
  <si>
    <t>CEA/HMO/IH/HMO/MOBI/0459</t>
  </si>
  <si>
    <t xml:space="preserve">CAMARA DIGITAL  CIBERSHOT DSC-S500. </t>
  </si>
  <si>
    <t>CEA/MOBI/0250</t>
  </si>
  <si>
    <t>TELEVISION pantalla color 40", marca sony, modelo: KDL-400S2000</t>
  </si>
  <si>
    <t>CAMARA FOTOGRAFICA CYBER-SHOT DE 6.0 megapixeles, Marca Sony Modelo DSC-S600</t>
  </si>
  <si>
    <t>CEA/HMO/IHU/HMO/MOBI/0776</t>
  </si>
  <si>
    <t>CAMARA DIGITAL HP MODELO PHOTOSMART M525. NUM SERIE: CN68Q60KT</t>
  </si>
  <si>
    <t>CEA/HMO/IH/HMO/MOBI/0411</t>
  </si>
  <si>
    <t>CEA/HMO/VOCE/HMO/MOBI/0911</t>
  </si>
  <si>
    <t xml:space="preserve">2 GRABADORA DE VOZ MARCA OLYMPUS MODELO: WS-300M  </t>
  </si>
  <si>
    <t>CEA/HMO/OCDA/HMO/MOBI/0396</t>
  </si>
  <si>
    <t>EQUIPO TELULAR PARA OFICINA</t>
  </si>
  <si>
    <t>CEA/HMO/CCC/HMO/MOBI/0845</t>
  </si>
  <si>
    <t>CEA/HMO/IH/HMO/MOBI/0467</t>
  </si>
  <si>
    <t>CAMARA DIGITAL MARCA CYBERTSHOT MODELO DSC-W55 SERIE 968869</t>
  </si>
  <si>
    <t>CEA/MOBI/0376</t>
  </si>
  <si>
    <t>CEA/MOBI/0369</t>
  </si>
  <si>
    <t>CEA/HMO/OCDA/HMO/MOBI/0398</t>
  </si>
  <si>
    <t>TELEFONO PANASONIC KX-T7730X   SN:  7JCKC147322</t>
  </si>
  <si>
    <t>CEA/HMO/OCDA/HMO/MOBI/0399</t>
  </si>
  <si>
    <t>CAMARA FOTOGRÁFICA DIGITAL MARCA SONY MODELO DSC-W55, MEMORIA INCLUIDA DE 2GB, BATERIA NO-BG1 NO SERIE: 01-3781116-D</t>
  </si>
  <si>
    <t>CAMARA DE VIDEO DIGITAL MARCA SONY MODELO DVD HANDYCAM DCR-DVD810, BATERIA INFOLITHIUM . NO DE SERIE: S01-1129723-B</t>
  </si>
  <si>
    <t>CEA/HMO/OCDA/HMO/MOBI/0402</t>
  </si>
  <si>
    <t>CEA/HMO/OCDA/HMO/MOBI/0403</t>
  </si>
  <si>
    <t xml:space="preserve">VIDEO CAMARA HABDYCAM </t>
  </si>
  <si>
    <t>CEA/HMO/OCDA/HMO/MOBI/0404</t>
  </si>
  <si>
    <t>CEA/HMO/OCDA/HMO/MOBI/0405</t>
  </si>
  <si>
    <t>RECLASIFICACION DE CAMARAS</t>
  </si>
  <si>
    <t>CEA/HMO/IHUHMO/MOBI/0565</t>
  </si>
  <si>
    <t>GUILLOTINA S/NUM. SERIE</t>
  </si>
  <si>
    <t>CEA/HMO/AF/HMO/MOBI/0597</t>
  </si>
  <si>
    <t xml:space="preserve">ARCHIVERO DE MADERA 4 cajones </t>
  </si>
  <si>
    <t>CEA/HMO/IH/HMO/MOBI/1041</t>
  </si>
  <si>
    <t>CEA/HMO/IH/HMO/MOBI/1076</t>
  </si>
  <si>
    <t>MINISPLIT DE 2 TON MARCA RHEEM</t>
  </si>
  <si>
    <t>CEA/HMO/IH/HMO/MOBI/1077</t>
  </si>
  <si>
    <t>MESA DE MADERA PARA CU</t>
  </si>
  <si>
    <t>CEA/HMO/AJ/HMO/MOBI/0627</t>
  </si>
  <si>
    <t>SUPERFICIE DE TRABAJO Cubierta forrada de tomo plastico en prensa membrana  can-</t>
  </si>
  <si>
    <t>CEA/HMO/AJ/HMO/MOBI/0225</t>
  </si>
  <si>
    <t>CEA/MOBI/0388</t>
  </si>
  <si>
    <t>ARCHIVERO LATERAL Metalico de 3 gavetas gris RM</t>
  </si>
  <si>
    <t>CEA/HMO/AJ/HMO/MOBI/0571</t>
  </si>
  <si>
    <t>LIBRERO con 5 repisas  a $ 1,450.44 cada uno</t>
  </si>
  <si>
    <t>CEA/HMO/AJ/HMO/MOBI/0229</t>
  </si>
  <si>
    <t>TEELEFONO  MULTIMEDIA MANOS LIBRES, MODELO KX-T7730X S:6BAKC787212</t>
  </si>
  <si>
    <t>CEA/HMO/AJ/HMO/MOBI/0561</t>
  </si>
  <si>
    <t>LIBRERO VERTICAL ABIERTO FABRICADO EN MELAMINA, MEDIDAS DE 1.80X1.20X0.30 MTS. MCA. JATA S/N</t>
  </si>
  <si>
    <t>CEA/MOBI/0075</t>
  </si>
  <si>
    <t>LIBRERO S40000 5 REP CHERRY S/N SERIE</t>
  </si>
  <si>
    <t>CEA/HMO/AJ/HMO/MOBI/0223</t>
  </si>
  <si>
    <t xml:space="preserve"> ARCHIVERO 4 GAVETAS T/OFICIO COLOR NEGRO</t>
  </si>
  <si>
    <t>CEA/MOBI/0162</t>
  </si>
  <si>
    <t>CEA/MOBI/0138</t>
  </si>
  <si>
    <t>CEA/MOBI/0093</t>
  </si>
  <si>
    <t>CEA/MOBI/0153</t>
  </si>
  <si>
    <t>CEA/MOBI/0296</t>
  </si>
  <si>
    <t>CEA/MOBI/0083</t>
  </si>
  <si>
    <t>CEA/MOBI/0076</t>
  </si>
  <si>
    <t>CEA/HMO/AJ/HMO/MOBI/0451</t>
  </si>
  <si>
    <t>CEA/MOBI/0271</t>
  </si>
  <si>
    <t xml:space="preserve">GABINETE DE MADERA 3 niveles, serie S/N, </t>
  </si>
  <si>
    <t>CEA/HMO/AJ/HMO/MOBI/0224</t>
  </si>
  <si>
    <t>CONJUNTO MOD. DE ESCRITORIO Mesa radial, forrada en termo plastico, en prensa</t>
  </si>
  <si>
    <t>CEA/HMO/DAF/HMO/MOBI/1067</t>
  </si>
  <si>
    <t>CEA/MOBI/0394</t>
  </si>
  <si>
    <t>SILLON</t>
  </si>
  <si>
    <t>CEA/HMO/AF/HMO/MOBI/0349</t>
  </si>
  <si>
    <t>MUEBLE LISBOA CVE. S-408N</t>
  </si>
  <si>
    <t>CEA/HMO/IH/HMO/MOBI/0433</t>
  </si>
  <si>
    <t>MESA DE JUNTAS CIRCULAR DE 100 CM</t>
  </si>
  <si>
    <t>CEA/MOBI/0454</t>
  </si>
  <si>
    <t>MUEBLE PARA COMPUTADORA Imitacion madera, color natural,  .57 x .75 y .75 de alto</t>
  </si>
  <si>
    <t>CEA/MOBI/0453</t>
  </si>
  <si>
    <t>CEA/HMO/IHU/HMO/MOBI/0670</t>
  </si>
  <si>
    <t>SILLON FIJO p/visita tapizado en tela azul zafiro,serie S/N, mod. R03T</t>
  </si>
  <si>
    <t>CEA/HMO/IHU/HMO/MOBI/0671</t>
  </si>
  <si>
    <t>CEA/HMO/IHU/HMO/MOBI/0672</t>
  </si>
  <si>
    <t>CONJUNTO DIRECCION DE 193 MARCA EUROESPACIO, COMPUESTO DE ESCRITORIO CON CAJON Y GAVETA, PUENTE LATERAL, CREDENZA Y LIBRERO DE 2 PUERTAS ABATIBLES</t>
  </si>
  <si>
    <t>CEA/MOBI/0186</t>
  </si>
  <si>
    <t>MESA RECTANGULAR COLOR OSTION</t>
  </si>
  <si>
    <t>CEA/HMO/DAF/HMO/MOBI/1277</t>
  </si>
  <si>
    <t>EQUIPO DE MINISPLIT DE 1 TONELADA</t>
  </si>
  <si>
    <t>CEA/MOBI/0028</t>
  </si>
  <si>
    <t>SILLA DE OFICINA PIEZA TRUE INNOVARIONS</t>
  </si>
  <si>
    <t>CEA/HMO/AJ/HMO/MOBI/1279</t>
  </si>
  <si>
    <t>LIBRERO LINEA INNOVANT</t>
  </si>
  <si>
    <t>CEA/MOBI/0366</t>
  </si>
  <si>
    <t>LIBRERO VALENTINI</t>
  </si>
  <si>
    <t>CEA/MOYE/0001</t>
  </si>
  <si>
    <t>ESCRITORIO EJECUTIVO TEMPO EN CHAPA DE MADERA COLOR COFFEE Y CUBIERTA DE CRISTAL</t>
  </si>
  <si>
    <t>CEA/MOYE/0002</t>
  </si>
  <si>
    <t>SILLA EJECUTIVA MARCA REQUIEZ MODELO RP8000</t>
  </si>
  <si>
    <t>CEA/MOYE/0003</t>
  </si>
  <si>
    <t>SILLA DE VISITA MARCA REQUIEZ MODELO RP8005</t>
  </si>
  <si>
    <t>CEA/MOYE/0004</t>
  </si>
  <si>
    <t>CEA/MOYE/0005</t>
  </si>
  <si>
    <t>SILLA EJECUTIVA MODELO BAXTOR EN COLOR NEGRO</t>
  </si>
  <si>
    <t>CEA/MOYE/0006</t>
  </si>
  <si>
    <t>ESCRITORIO MODELO Z EN L</t>
  </si>
  <si>
    <t>CEA/MOYE/0007</t>
  </si>
  <si>
    <t xml:space="preserve">ESCRITORIO MODELO Z </t>
  </si>
  <si>
    <t>CEA/MOYE/0008</t>
  </si>
  <si>
    <t>MESA PARA JUNTAS WENGE</t>
  </si>
  <si>
    <t>CEA/MOYE/0009</t>
  </si>
  <si>
    <t>SILLA DE PIEL P EJECUTIVO</t>
  </si>
  <si>
    <t>CEA/MOYE/0010</t>
  </si>
  <si>
    <t>ESCRITORIO SECRETARIAL</t>
  </si>
  <si>
    <t>CEA/MOYE/0011</t>
  </si>
  <si>
    <t>ARCHIVERO VERTICAL DE 4 GAVETAS</t>
  </si>
  <si>
    <t>CEA/MOYE/0012</t>
  </si>
  <si>
    <t>CEA/MOYE/0013</t>
  </si>
  <si>
    <t>CEA/MOYE/0014</t>
  </si>
  <si>
    <t>SILLON DE 3 PLAZAS</t>
  </si>
  <si>
    <t>CEA/MOYE/0015</t>
  </si>
  <si>
    <t>SILLON DE 2 PLAZAS</t>
  </si>
  <si>
    <t>CEA/MOYE/0016</t>
  </si>
  <si>
    <t>MODULO DE ESTANTERIA DE 2.90</t>
  </si>
  <si>
    <t>CEA/MOYE/0017</t>
  </si>
  <si>
    <t>MODULO DE ESTANTERIA DE 1.90</t>
  </si>
  <si>
    <t>CEA/MOYE/0018</t>
  </si>
  <si>
    <t>CEA/MOYE/0019</t>
  </si>
  <si>
    <t>CEA/MOYE/0020</t>
  </si>
  <si>
    <t>TELEFONO DIGITAL INTERBLAS TI 4245</t>
  </si>
  <si>
    <t>CEA/MOYE/0021</t>
  </si>
  <si>
    <t xml:space="preserve">ARCHIVERO COLOR CAOBA </t>
  </si>
  <si>
    <t>CEA/ECYT/0066</t>
  </si>
  <si>
    <t>EQUIPO DE NOTEBOOK  MARCA DELL INSPIRON 5520 SERIE: 67RPFS1</t>
  </si>
  <si>
    <t>CEA/ECYT/0067</t>
  </si>
  <si>
    <t>SCANNER PORTATIL MARCA BROTHER MODELO DS700D :1521136014509</t>
  </si>
  <si>
    <t>CEA/ECYT/0068</t>
  </si>
  <si>
    <t>MONITOR SAMSUNG WIDE LED 1600X900 SERIE: ZUEBHTRE700247W</t>
  </si>
  <si>
    <t>CEA/ECYT/0069</t>
  </si>
  <si>
    <t>MONITOR SAMSUNG WIDE LED 1600X900 SERIE: ZUEBHTJC800584X</t>
  </si>
  <si>
    <t>CEA/ECYT/0070</t>
  </si>
  <si>
    <t>MONITOR SAMSUNG WIDE LED 1600X900 SERIE: ZUEBHTRC700137Z</t>
  </si>
  <si>
    <t>CEA/ECYT/0071</t>
  </si>
  <si>
    <t xml:space="preserve">MONITOR SAMSUNG WIDE LED 1600X900 SERIE: </t>
  </si>
  <si>
    <t>CEA/ECYT/0072</t>
  </si>
  <si>
    <t>MONITOR WIDE LED 1600X900 SERIE ZUEBHTJC800693B</t>
  </si>
  <si>
    <t>CEA/ECYT/0073</t>
  </si>
  <si>
    <t>MONITOR SAMSUNG WIDE LED 1600X900 SERIE: ZUEBHTJC800704C</t>
  </si>
  <si>
    <t>CEA/ECYT/0074</t>
  </si>
  <si>
    <t>MULTIFUNCIONAL HP PRO MODELO 8600 SERIE: CN224AK2FC</t>
  </si>
  <si>
    <t>CEA/ECYT/0075</t>
  </si>
  <si>
    <t>IMPRESORA MARCA HP LASERJET P1102W</t>
  </si>
  <si>
    <t>CEA/ECYT/0076</t>
  </si>
  <si>
    <t>CHECADOR : TERMINAL NS FACE  PARA CONECTAR EN RED O POR MEDIO DE VPN 200 EMPLEADOS</t>
  </si>
  <si>
    <t>CEA/ECYT/0077</t>
  </si>
  <si>
    <t>CHECADOR : TERMINAL NS FACE ADICIONAL PARA CONECTAR EN RED O POR MEDIO DE VPN</t>
  </si>
  <si>
    <t>CEA/ECYT/0078</t>
  </si>
  <si>
    <t>CEA/ECYT/0079</t>
  </si>
  <si>
    <t>NOTEBOOK DELL INSPIRON 14I14VI5 SERIE: 0J9GFJW1</t>
  </si>
  <si>
    <t>CEA/ECYT/0080</t>
  </si>
  <si>
    <t>NOTEBOOK DELL INSPIRON 14I14VI5 SERIE: 079GFJW1</t>
  </si>
  <si>
    <t>CEA/ECYT/0081</t>
  </si>
  <si>
    <t>NOTEBOOK DEL INSPIRON 15I15I3 SERIE: 0CLBRJW1</t>
  </si>
  <si>
    <t>CEA/ECYT/0082</t>
  </si>
  <si>
    <t>NOTEBOOK DEL INSPIRON 15I15I3 SERIE: 09LBRJW1</t>
  </si>
  <si>
    <t>CEA/ECYT/0083</t>
  </si>
  <si>
    <t>COMPUTADORA DELL INSPIRON 660S SERIE: 0CF5DSW1 , MONITOR: 212NDJXDG580</t>
  </si>
  <si>
    <t>CEA/ECYT/0084</t>
  </si>
  <si>
    <t xml:space="preserve">ACCESS POINT HP M200 A/B/G/N/ 1 PTO , 3 ANTENAS </t>
  </si>
  <si>
    <t>CEA/ECYT/0085</t>
  </si>
  <si>
    <t>CEA/ECYT/0086</t>
  </si>
  <si>
    <t>CEA/ECYT/0087</t>
  </si>
  <si>
    <t>INTELBRAS CENTER IMPACTA 220 INCLUYE GABINETA A TARJ.BASE + TARJ. FUENTE + TARJ. CPU</t>
  </si>
  <si>
    <t>CEA/ECYT/0088</t>
  </si>
  <si>
    <t xml:space="preserve">COMPUTADORA PORTATIL DELL VOSTRO </t>
  </si>
  <si>
    <t>CEA/ECYT/0089</t>
  </si>
  <si>
    <t>NOTEBOOK VAIO EA35 NEGRA  S010111080</t>
  </si>
  <si>
    <t>CEA/ECYT/0092</t>
  </si>
  <si>
    <t>LAPTOP MARCA DELL INSPIRON</t>
  </si>
  <si>
    <t>CEA/ECYT/0093</t>
  </si>
  <si>
    <t>LAPTOP TOSHIBA L45D-B4399WM</t>
  </si>
  <si>
    <t>CEA/ECYT/0094</t>
  </si>
  <si>
    <t>PROYECTOR EPSON POWERLITE S18+ TECNOLOGIA 3LCD</t>
  </si>
  <si>
    <t>HP PRODESK 400 G2.5 CORE I3 4160</t>
  </si>
  <si>
    <t>CEA/ECYT/0095</t>
  </si>
  <si>
    <t>EQUIPO DE COMPUTO DE ESCRITORIO MARCA HP PRODESK 600 INCLUYE MONITOR</t>
  </si>
  <si>
    <t>CEA/ECYT/0096</t>
  </si>
  <si>
    <t>CEA/ECYT/0097</t>
  </si>
  <si>
    <t xml:space="preserve">EQUIPO DE SEGURIDAD CHECKPOINT MODELO 2200 </t>
  </si>
  <si>
    <t>CEA/ECYT/0098</t>
  </si>
  <si>
    <t>IPAD SERIE: GB1061DCETV    -  DLXRR1EVGMLT</t>
  </si>
  <si>
    <t>COMPUTADORA DE ESCRITORIO</t>
  </si>
  <si>
    <t>LAPTOP DELL</t>
  </si>
  <si>
    <t>MULTIFUNCIONAL MARCA EPSON</t>
  </si>
  <si>
    <t>CEA/ECYT/0099</t>
  </si>
  <si>
    <t>IMPRESORA OFFICEJET HP7110 INYECCION</t>
  </si>
  <si>
    <t>CEA/ECYT/0100</t>
  </si>
  <si>
    <t xml:space="preserve">MULTIFUNCIONAL HP OFFICEJET </t>
  </si>
  <si>
    <t>CEA/ECYT/0101</t>
  </si>
  <si>
    <t>COMPUTADORA DE ESCRITORIO HP ELITEONE 705</t>
  </si>
  <si>
    <t>CEA/OMOB/0003</t>
  </si>
  <si>
    <t>FRIGOBAR WHIRPOOL MOD WS5501Q COLOR BLANCO</t>
  </si>
  <si>
    <t>CEA/OMOB/0004</t>
  </si>
  <si>
    <t>FRIGOBAR GE MOD TA04Y07S COLOR BLANCO</t>
  </si>
  <si>
    <t>CEA/OMOB/0005</t>
  </si>
  <si>
    <t>MINISPLIT DE DOS TONELADAS MARCA MIRAGE</t>
  </si>
  <si>
    <t>CEA/OMOB/0006</t>
  </si>
  <si>
    <t>ATRIL-PODIUM C LOGOS PLCAS</t>
  </si>
  <si>
    <t>CEA/OMOB/0007</t>
  </si>
  <si>
    <t>FRIGOBAR DANEY</t>
  </si>
  <si>
    <t>CEA/OMOB/0008</t>
  </si>
  <si>
    <t>BAFLE BKL 15 AMP 400W C/USB</t>
  </si>
  <si>
    <t>CEA/OMOB/0009</t>
  </si>
  <si>
    <t>FRIGOBAR 4.4 PIES  DANBY</t>
  </si>
  <si>
    <t>CEA/OMOB/0010</t>
  </si>
  <si>
    <t>MINISPLIT MIRAGE</t>
  </si>
  <si>
    <t>CEA/OMOB/0011</t>
  </si>
  <si>
    <t>CENTRAL TELEFONICA</t>
  </si>
  <si>
    <t>CEA/HERR/001</t>
  </si>
  <si>
    <t>GPS MARCA GARMIN, MODELO E-TREX</t>
  </si>
  <si>
    <t>CEA/HERR/002</t>
  </si>
  <si>
    <t>CEA/HERR/003</t>
  </si>
  <si>
    <t>CEA/HERR/004</t>
  </si>
  <si>
    <t>BASTON DE APLOMAR Y PRISMA SENCILLO             NUM. SERIE: S/N</t>
  </si>
  <si>
    <t>CEA/HERR/010</t>
  </si>
  <si>
    <t>TEST WELL INSTRUMENT OIL/WATER INTERFACE METER CLAVE 90756 CATALGO FORESTRY SUPPPLIERS NO 56</t>
  </si>
  <si>
    <t>CEA/HERR/012</t>
  </si>
  <si>
    <t>ANGEL 3534 QUART FREEZER CLAVE 31151 CATALOGO FORESTRY SUPPLIERS NO 56</t>
  </si>
  <si>
    <t>CEA/HERR/014</t>
  </si>
  <si>
    <t>RUBBERMAID ICE CHEST 48 QUART CLAVE 31139 CATALOGO FORESTRY SUPPLIERS NO 56</t>
  </si>
  <si>
    <t>CEA/HERR/015</t>
  </si>
  <si>
    <t>RUBBERMAID ICE CHEST 54 QUART CLAVE 31189 CATALOGO FORESTRY SUPPLIERS NO 56</t>
  </si>
  <si>
    <t>CEA/HERR/018</t>
  </si>
  <si>
    <t>SONDA SONLIST TLC</t>
  </si>
  <si>
    <t>CEA/HERR/019</t>
  </si>
  <si>
    <t>EQUIPO DE RESISTIVIDAD MCA IRIS INTSTRUMENT MODEL SYSAL JR O SUSCAL KIT</t>
  </si>
  <si>
    <t>GPS  SISTEMA GARMIN E TREX LEGEND . 12407953</t>
  </si>
  <si>
    <t>CEA/HERR/020</t>
  </si>
  <si>
    <t>DETECTOR DE FUGAS MARCA SEWERIN MODELO SECORR 08. NO SERIE: 033-20-000006 INCLUYE ACCESORIO Y MALETA DE TRANSPORTE</t>
  </si>
  <si>
    <t>CEA/HERR/021</t>
  </si>
  <si>
    <t>MEDIDOR ULTRASONICO TIPO TRANSIT TIME MARCA EMCO SONO-TRAX. MODELO: ST30-A-N-250-1-25-12. INCLUYE PAQUETE DE MONTAJE PORTATIL MOD. TK1012-1016-1017, MALETA BATERIA CARGADOR PARA BATERIA Y GRASA PARA MONTAJE</t>
  </si>
  <si>
    <t>CEA/HERR/022</t>
  </si>
  <si>
    <t>SOLDADORA MICRO ALAMBRE</t>
  </si>
  <si>
    <t>CEA/HERR/023</t>
  </si>
  <si>
    <t>CORTADOR DE METAL 14" MAKITA</t>
  </si>
  <si>
    <t>CEA/HERR/024</t>
  </si>
  <si>
    <t>ROTOMARTILLO MAKITA 1/2 " VVR</t>
  </si>
  <si>
    <t>CEA/HERR/025</t>
  </si>
  <si>
    <t>DISTANCIOMENTRO LEICA D5 DE 200 MTS SERIE 310630331</t>
  </si>
  <si>
    <t>CEA/OE/001</t>
  </si>
  <si>
    <t>CEA/OE/002</t>
  </si>
  <si>
    <t>SONDA ELECTRICA SQS MOD. S-150 P/MEDICION DE NIVELES DE AGUA EN POZO PROFUNDO, COMPUESTA DE BASE METALICA 150 MTS. CABLE .16 MILIAMPERIMETRO C/INDICADOR DE AGUJA</t>
  </si>
  <si>
    <t>CEA/OE/003</t>
  </si>
  <si>
    <t>NAVEGADOR MARCA GARMIN MODELO E-TREX S/NUM. SERIE.</t>
  </si>
  <si>
    <t>CEA/OE/004</t>
  </si>
  <si>
    <t>CEA/OE/005</t>
  </si>
  <si>
    <t>NAVEGADOR GPS MARCA GARMIN MODELO GPS V CON ANTENA EXTERNA, BALIZA Y SOPORTE                          NUM. SERIE:</t>
  </si>
  <si>
    <t>CEA/OE/006</t>
  </si>
  <si>
    <t>NIVEL AUTOMATICO MARCA INCITE MODELO AL-232 DE 32X, CON PUNA PRECISION DE 1 MM EN CORRIDA DOBLE DE 1 KM QUE INCLUYE:                         1 NIVEL AUTOMATICO SERIE L38641                1 TRIPIE DE ALUMINIO                                            1 E</t>
  </si>
  <si>
    <t>CEA/OE/007</t>
  </si>
  <si>
    <t>TRIPIIE DE MADERA</t>
  </si>
  <si>
    <t>CEA/OE/008</t>
  </si>
  <si>
    <t>ESTACION TOTAL MARCA SOKKIA MODELO SET-630K SERIE: 149399 CON ESTUCHE, ARNES, DOS BATERIAS MODELO BDC-46, CARGADOR RAPIDO, CABLE DE TRANSFERENCIA, BRUJULA DECLINADORA, MANUAL OPERACIÓN, BASTON DE APLOMAR, PRISMA CON SOPORTE Y TRIPIE DE ALUMINIO</t>
  </si>
  <si>
    <t>CEA/OE/009</t>
  </si>
  <si>
    <t>EQUIPO TOPOGRAFICO</t>
  </si>
  <si>
    <t>CEA/OE/010</t>
  </si>
  <si>
    <t>JUEGO DE CABLES PARA SEV: 2 CARRETES CON 250 MTS. DE CABLE, E CARRETES CON 750 MTS DE CABLE Y 4 ELECTRODOS.</t>
  </si>
  <si>
    <t>CEA/OE/011</t>
  </si>
  <si>
    <t>MICRO SR-481, SOP ELEC REG INT. C/PROT                                                                         NUM. SERIE: E04H16130</t>
  </si>
  <si>
    <t>CEA/OE/012</t>
  </si>
  <si>
    <t>MICRO SR-481, SOP ELEC REG INT. C/PROT                                                                         NUM. SERIE: E04H16121</t>
  </si>
  <si>
    <t>CEA/OE/013</t>
  </si>
  <si>
    <t>1 QUEMADOR DE GAS NATURAL</t>
  </si>
  <si>
    <t>CEA/OE/014</t>
  </si>
  <si>
    <t>EQUIPO MANIFOLD 3 HACH 24861-00</t>
  </si>
  <si>
    <t>CEA/OE/015</t>
  </si>
  <si>
    <t>3 SOPORTE FILTRANTE BASE MAGNETICA</t>
  </si>
  <si>
    <t>CEA/OE/016</t>
  </si>
  <si>
    <t>CORTADORA DE METALES 14 MAKITA MOD. 2414B</t>
  </si>
  <si>
    <t>CEA/OE/017</t>
  </si>
  <si>
    <t>MAQUINA PARA SOLDAR COLOR AC 225 GLM LINCOLN 60HZ</t>
  </si>
  <si>
    <t>CEA/OE/018</t>
  </si>
  <si>
    <t xml:space="preserve">COLORIMETRO SPECTROQUAN MOVE 100 </t>
  </si>
  <si>
    <t>CEA/OE/019</t>
  </si>
  <si>
    <t>SPECTROQUANT DATA TRANSFER</t>
  </si>
  <si>
    <t>CEA/OE/020</t>
  </si>
  <si>
    <t>SONDA CON VARIOS NIVELES</t>
  </si>
  <si>
    <t>CEA/MAQN/0001</t>
  </si>
  <si>
    <t xml:space="preserve">AQUATECH, MOD. B-15, CAPAC. 15YDS3
MODELO 2005 NO ECONOCMICO 56 SERIE: 142614
</t>
  </si>
  <si>
    <t>CEA/MAQN/0002</t>
  </si>
  <si>
    <t>AQUATECH, MOD. B-15, CAPAC. 15YDS3
MODELO 2005
NO ECONOCMICO 57 SERIE: 202549</t>
  </si>
  <si>
    <t>CEA/MAQN/0003</t>
  </si>
  <si>
    <t xml:space="preserve">PERFORADORA    CHICAGO MCA
PNEUMATIC, MODELO RT-2000  --
TRUCK MOUNTED ROTARY DRILL.
SERIE NUMERO  101280
</t>
  </si>
  <si>
    <t>CEA/MAQN/0004</t>
  </si>
  <si>
    <t xml:space="preserve">PERFORADORA CHICAGO PNEUMATIC
RT-2000 SERIE NUM. 101303.
MOUNTED ON INTERNATIONAL HARV.
</t>
  </si>
  <si>
    <t>CEA/CFYV/0001</t>
  </si>
  <si>
    <t xml:space="preserve">CAMARA FOTOGRAFICA INCLUYE:                   FLASH SPEEDLITE $ 7,176.72                                     KIT E0S T3I =$ 11,055.22                                 MALETA PARA 2400 $530.17                                      MICROSDXC 64 GB  =$  1,723.28                             </t>
  </si>
  <si>
    <t>CEA/CFYV/0002</t>
  </si>
  <si>
    <t>C AMARA DIGITAL</t>
  </si>
  <si>
    <t>CEA/MELE/0002</t>
  </si>
  <si>
    <t>PINZAS AMPERIMETRICAS FLUKE SERIE: 15370175</t>
  </si>
  <si>
    <t>CEA/MELE/0003</t>
  </si>
  <si>
    <t>GENERADOR ELECTRICO SOLDADOR MARCA MILLER SERIE: MB190390H</t>
  </si>
  <si>
    <t>CEA/HMO/DFIN/HMO/HDRO/0001</t>
  </si>
  <si>
    <t>DATALOGGER CON RADIO SPREAD SPECTRUM INTEGRADO</t>
  </si>
  <si>
    <t>CEA/HMO/DFIN/HMO/HDRO/0002</t>
  </si>
  <si>
    <t>ANTENA DE 9DB PARA DATALOGGER Y PARA BASE</t>
  </si>
  <si>
    <t>CEA/HMO/DFIN/HMO/HDRO/0003</t>
  </si>
  <si>
    <t>CABLE PARA ANTENA CON CONECTORES DE 3 MTS (ESTACION)</t>
  </si>
  <si>
    <t>CEA/HMO/DFIN/HMO/HDRO/0006</t>
  </si>
  <si>
    <t>ENC 10/12 CAJA PARA INTEMPERIE, REQUIERE ACCESORIOS PARA MONTAJE EN TRIPIE</t>
  </si>
  <si>
    <t>CEA/HMO/DFIN/HMO/HDRO/0007</t>
  </si>
  <si>
    <t>ACCESORIOS PARA MONTAJE EN TRIPIE</t>
  </si>
  <si>
    <t>CEA/HMO/DFIN/HMO/HDRO/0008</t>
  </si>
  <si>
    <t>BATERIA RECARGABLE DE 12V, 7 AMP-HR</t>
  </si>
  <si>
    <t>CEA/HMO/DFIN/HMO/HDRO/0009</t>
  </si>
  <si>
    <t>CEA/HMO/DFIN/HMO/HDRO/0010</t>
  </si>
  <si>
    <t>TRIPIE DE ALUMINIO</t>
  </si>
  <si>
    <t>CEA/HMO/DFIN/HMO/HDRO/0011</t>
  </si>
  <si>
    <t>SP-LITE-L PIRANOMETRO</t>
  </si>
  <si>
    <t>CEA/HMO/DFIN/HMO/HDRO/0012</t>
  </si>
  <si>
    <t>BASE NIVELANTE PARA PIRANOMETRO</t>
  </si>
  <si>
    <t>CEA/HMO/DFIN/HMO/HDRO/0013</t>
  </si>
  <si>
    <t>BRAZO PARA PIRANOMETRO</t>
  </si>
  <si>
    <t>CEA/HMO/DFIN/HMO/HDRO/0014</t>
  </si>
  <si>
    <t>TRANSMISOR METEOROLOGICO</t>
  </si>
  <si>
    <t>CEA/HMO/DFIN/HMO/HDRO/0016</t>
  </si>
  <si>
    <t>RADIO BASE</t>
  </si>
  <si>
    <t>CEA/HMO/DFIN/HMO/HDRO/0018</t>
  </si>
  <si>
    <t>PROGRAMA PARA DATALOGGER</t>
  </si>
  <si>
    <t>CEA/HMO/DFIN/HMO/HDRO/0019</t>
  </si>
  <si>
    <t>PANTALLA PARA DATALOGGER</t>
  </si>
  <si>
    <t>CEA/ECT/001</t>
  </si>
  <si>
    <t>BIPODE TRB UNIVERSAL SECO</t>
  </si>
  <si>
    <t>CEA/ECT/002</t>
  </si>
  <si>
    <t>JUNO SF HANDHELD Y TERRASYC PROFESIONAL</t>
  </si>
  <si>
    <t>CEA/ECT/003</t>
  </si>
  <si>
    <t>RED DE VOZ Y DATOS EN LAS OFICINAS DE AGUA SUBTERRANEA</t>
  </si>
  <si>
    <t>CEA/ECT/004</t>
  </si>
  <si>
    <t>PAQUETE DE 2 GPS DE UNA FRECUENCIA MARCA TRIMBLE</t>
  </si>
  <si>
    <t>CEA/ECT/005</t>
  </si>
  <si>
    <t>NAVEGADOR GARMIN EXTREM VISITA            SERIE: 1JY062182</t>
  </si>
  <si>
    <t>CEA/ECT/006</t>
  </si>
  <si>
    <t>NAVEGADOR GARMIN EXTREM VISITA            SERIE: 1JY062193</t>
  </si>
  <si>
    <t>CEA/ECT/007</t>
  </si>
  <si>
    <t>NAVEGADOR GARMIN EXTREM VISITA            SERIE: 1JY062196</t>
  </si>
  <si>
    <t>CEA/ECT/008</t>
  </si>
  <si>
    <t>NIVEL AUTOMATICO SOKKIA B-20                       SERIE: 101451</t>
  </si>
  <si>
    <t>CEA/ECT/009</t>
  </si>
  <si>
    <t>INTELBRAS TELEFONO MULTIMEDI TI NKT4245 COLOR NEGRO</t>
  </si>
  <si>
    <t>CEA/ECT/010</t>
  </si>
  <si>
    <t>INTELBRAS TARJETA 8 LINEAS IMPACTA 94/140/220</t>
  </si>
  <si>
    <t>CEA/ECT/011</t>
  </si>
  <si>
    <t>INTELBRAS TARJETA MIXTA DIGITALES, 12 ANALOGICAS IMPACTA 94/140/220</t>
  </si>
  <si>
    <t>CEA/ECT/012</t>
  </si>
  <si>
    <t>CEA/ECT/013</t>
  </si>
  <si>
    <t>INTELBRAS TARJETA 16 EXTENSIONES ANALOGICAS IMPACTA 94/140/220</t>
  </si>
  <si>
    <t>CEA/ECT/014</t>
  </si>
  <si>
    <t>CEA/ECT/015</t>
  </si>
  <si>
    <t>CEA/ECT/016</t>
  </si>
  <si>
    <t>TDE PROTECTOR DE 8 LINEAS</t>
  </si>
  <si>
    <t>CEA/ECT/017</t>
  </si>
  <si>
    <t>TARJETA BASE ICIP 30</t>
  </si>
  <si>
    <t>CEA/ECT/018</t>
  </si>
  <si>
    <t>TARJETA CODEC ICIP 30</t>
  </si>
  <si>
    <t>CEA/ECT/019</t>
  </si>
  <si>
    <t>LLAVE DE HARDWARE</t>
  </si>
  <si>
    <t>CEA/ECT/020</t>
  </si>
  <si>
    <t xml:space="preserve">LICENCIA TRONCONAL </t>
  </si>
  <si>
    <t>CEA/ECT/021</t>
  </si>
  <si>
    <t>INTELBRAS TELEFONO IP MODELO 4002080</t>
  </si>
  <si>
    <t>CEA/ECT/022</t>
  </si>
  <si>
    <t>CEA/ECT/023</t>
  </si>
  <si>
    <t>CEA/EITU/0001</t>
  </si>
  <si>
    <t>EQUIPO DE INSPECCION RSTHECHNICAL , MONTADO EN VEHICULO TIPO TRAILER CON NUM DE SERIE 5LABE10119M102590</t>
  </si>
  <si>
    <t>CEA/SACR/0001</t>
  </si>
  <si>
    <t>EQ DE EVAPORACION MARCA PORT A COOL DE 36 PLG Y UNA VELOCIDAD</t>
  </si>
  <si>
    <t>CEA/SACR/0002</t>
  </si>
  <si>
    <t>CEA/SACR/0003</t>
  </si>
  <si>
    <t>CEA/ECT/0001</t>
  </si>
  <si>
    <t>GPS MARCA GARMIN MODELO E TREX 30 SERIE: 2DV057000</t>
  </si>
  <si>
    <t>CEA/ECT/0002</t>
  </si>
  <si>
    <t>GPS MARCA GARMIN MODELO E TREX 30</t>
  </si>
  <si>
    <t>CEA/ECT/0003</t>
  </si>
  <si>
    <t>GPS MARCA GARMIN MOD ETREX 20</t>
  </si>
  <si>
    <t>CEA/ECT/0004</t>
  </si>
  <si>
    <t>GPS MARCA GARMIN MOD ETREX 21</t>
  </si>
  <si>
    <t>CEA/ECT/0005</t>
  </si>
  <si>
    <t>GPS MARCA GARMIN MOD ETREX 22</t>
  </si>
  <si>
    <t>CEA/ECT/0006</t>
  </si>
  <si>
    <t>TRIMBLE JUNO 3D HANDHELD SOFTWARE</t>
  </si>
  <si>
    <t>CEA/ECT/0007-0008-0009</t>
  </si>
  <si>
    <t>EU NCIHAD16-102 C-100/12</t>
  </si>
  <si>
    <t>CEA/OE/021</t>
  </si>
  <si>
    <t>NIVEL AUTOMATICO SECO, INCLUYE  TRIPIEDE ALUMINIO ESTUCHE PARA TRASPORTE</t>
  </si>
  <si>
    <t>CEA/OE/022</t>
  </si>
  <si>
    <t>BALIZA MARCA TRIMBLE DE FIBRA DE CARBONO</t>
  </si>
  <si>
    <t>CEA/OE/023</t>
  </si>
  <si>
    <t>PRISMA MARCA TRIMBLE SENCILLO</t>
  </si>
  <si>
    <t>CEA/OE/024</t>
  </si>
  <si>
    <t>TRIPODE MARCA SECO DE ALUMINIO</t>
  </si>
  <si>
    <t>CEA/SONDA/0001</t>
  </si>
  <si>
    <t xml:space="preserve">SONDA DE NIVELES 250 M P7 DE BOLSAS </t>
  </si>
  <si>
    <t>CEA/EYAA/001</t>
  </si>
  <si>
    <t>SUMINISTROE INSTALACION DE CAMARA DE VIDEOGRABACION</t>
  </si>
  <si>
    <t>CEA/EYAA/002</t>
  </si>
  <si>
    <t>PANTALLA DE PROTECCION MANUAL DE PARED</t>
  </si>
  <si>
    <t>CEA/HMO/TRNS/0006</t>
  </si>
  <si>
    <t xml:space="preserve">FOCUS </t>
  </si>
  <si>
    <t>CEA/HMO/TRNS/0011</t>
  </si>
  <si>
    <t>PICK UP 250</t>
  </si>
  <si>
    <t>CEA/HMO/TRNS/0014</t>
  </si>
  <si>
    <t>AQUATECH</t>
  </si>
  <si>
    <t>CEA/HMO/TRNS/0016</t>
  </si>
  <si>
    <t>PICK UP</t>
  </si>
  <si>
    <t>CEA/HMO/TRNS/0017</t>
  </si>
  <si>
    <t>CEA/HMO/TRNS/0018</t>
  </si>
  <si>
    <t>SILVERADO</t>
  </si>
  <si>
    <t>CEA/HMO/TRNS/0019</t>
  </si>
  <si>
    <t>CEA/HMO/TRNS/0020</t>
  </si>
  <si>
    <t>RANGER</t>
  </si>
  <si>
    <t>CEA/HMO/TRNS/0021</t>
  </si>
  <si>
    <t>CEA/HMO/TRNS/0023</t>
  </si>
  <si>
    <t>CEA/HMO/TRNS/0024</t>
  </si>
  <si>
    <t>CEA/HMO/TRNS/0026</t>
  </si>
  <si>
    <t>COURIER</t>
  </si>
  <si>
    <t>CEA/HMO/TRNS/0027</t>
  </si>
  <si>
    <t>CEA/HMO/TRNS/0028</t>
  </si>
  <si>
    <t>CEA/HMO/TRNS/0029</t>
  </si>
  <si>
    <t>CEA/HMO/TRNS/0032</t>
  </si>
  <si>
    <t>RAM</t>
  </si>
  <si>
    <t>CEA/HMO/TRNS/0033</t>
  </si>
  <si>
    <t>CEA/HMO/TRNS/0035</t>
  </si>
  <si>
    <t>JETTA</t>
  </si>
  <si>
    <t>CEA/HMO/TRNS/0036</t>
  </si>
  <si>
    <t>FREESTAR</t>
  </si>
  <si>
    <t>CEA/HMO/TRNS/0037</t>
  </si>
  <si>
    <t xml:space="preserve">PICK UP </t>
  </si>
  <si>
    <t>CEA/HMO/TRNS/0042</t>
  </si>
  <si>
    <t>CEA/HMO/TRNS/0043</t>
  </si>
  <si>
    <t>CEA/HMO/TRNS/0045</t>
  </si>
  <si>
    <t>MONDEO</t>
  </si>
  <si>
    <t>CEA/HMO/TRNS/0056</t>
  </si>
  <si>
    <t>REMOLQUE</t>
  </si>
  <si>
    <t>CEA/MOYE/0029</t>
  </si>
  <si>
    <t>SILLA EJECUTIVA</t>
  </si>
  <si>
    <t>CEA/MEOYE/0001</t>
  </si>
  <si>
    <t>FRIGOBAR</t>
  </si>
  <si>
    <t>MULTIFUNCIONAL</t>
  </si>
  <si>
    <t>CEA/EYAA/003</t>
  </si>
  <si>
    <t>PROYECTOR</t>
  </si>
  <si>
    <t>CEA/ECYT/0112</t>
  </si>
  <si>
    <t>CEA/ECYT/0113</t>
  </si>
  <si>
    <t>COMPUTADORA PORTATIL LENOVO</t>
  </si>
  <si>
    <t>CEA/ECYT/0115</t>
  </si>
  <si>
    <t>IMPRESORA DE CODIGO DE BARRAS</t>
  </si>
  <si>
    <t>CEA/MEI/001</t>
  </si>
  <si>
    <t>BOMBA JET MARCA DAB</t>
  </si>
  <si>
    <t>CEA/MEI/002</t>
  </si>
  <si>
    <t>TANQUE PRESURIZADO MD PC144R</t>
  </si>
  <si>
    <t>CEA/ECYT/0118</t>
  </si>
  <si>
    <t xml:space="preserve">SURFACE BOOK 2 HP </t>
  </si>
  <si>
    <t>CEA/ECYT/0119</t>
  </si>
  <si>
    <t>CEA/ECYT/0120</t>
  </si>
  <si>
    <t>CEA/TRAS/001</t>
  </si>
  <si>
    <t>4 CAJEROS AUTOMATICOS PARA LA UNIDAD ADM DE GUAYMAS</t>
  </si>
  <si>
    <t>CEA/TRAS/002</t>
  </si>
  <si>
    <t>3 MINISPLITS PARA CAJEROS AUTOMATICOS</t>
  </si>
  <si>
    <t>CEA/TEL/001</t>
  </si>
  <si>
    <t>CEA-GYM-EC-CYS-012</t>
  </si>
  <si>
    <t xml:space="preserve">COMPUTADORA, CELERON 1.8 GHZ 128 RAM, DD-40 GB </t>
  </si>
  <si>
    <t>CEA-GYM-EC-CYS-018</t>
  </si>
  <si>
    <t xml:space="preserve">COMPUTADORA PROCESADOR PENTIUM 4, 1.8 GHZ, 128 RAM, DD- 40 GB, CDROM, FLOPPY, MOUSE, MONITOR 15", TECLADO, AUDIO, VIDEO, RED Y USB, INTEGRADOS, SERIE:405MXUN26430 </t>
  </si>
  <si>
    <t>CEA-GYM-EC-CYS-020</t>
  </si>
  <si>
    <t>NOMIPAQ 2004 RED PARA USUARIOS MULTIEMPRESAS CD PARA WINDOWS</t>
  </si>
  <si>
    <t>CEA-GYM-EC-CYS-023</t>
  </si>
  <si>
    <t>COMPUTADORA PROCESADOR INTEL PENTIUM 4, 2.8 GHZ, 512 MB RAM, DD- 120 GB, MONITOR 17" CON BOCINAS JBL, TECLADO Y MOUSE ÓPTICO, INSTALACIÓN DE SOFTWARE</t>
  </si>
  <si>
    <t>CEA-GYM-EC-CYS-024</t>
  </si>
  <si>
    <t>COMPUTADORA  PROCESADOR INTEL PENTIUM 4, 2.8 GHZ, 512 MB RAM, DD- 120 GB, MONITOR 17" CON BOCINAS JBL, TECLADO Y MOUSE ÓPTICO, SERIE:PS57557612, INSTALACIÓN DE SOFTWARE</t>
  </si>
  <si>
    <t>CEA-GYM-EC-CYS-027</t>
  </si>
  <si>
    <t>COMPUTADORA CELERON DE 2.13 GHZ, 256 MB MEMORIA RAM, DD 80 GB, MONITOR 17" SAMSUNG, SERIE:KYB13849; S8A10HA32JOO155.</t>
  </si>
  <si>
    <t>CEA-GYM-EC-CYS-045</t>
  </si>
  <si>
    <t>COMPUTADORA  MARCA LANIX CON MICROPROCESADOR CELERON 256 MB, DD 40 GB, LECTOR DE CD ROM, MONITOR 17", SERIE:FSWU71099014U   Y CPU SERIE:00703363353, INCLUYE MOUSE Y TECLADO.</t>
  </si>
  <si>
    <t>CEA-GYM-EC-CYS-048</t>
  </si>
  <si>
    <t>IMPRESORA SAMSUNG LASER MODELO MI-1610 CON CABLE USB,SERIE:3927BKDP228518K</t>
  </si>
  <si>
    <t>CEA-GYM-EC-CYS-057</t>
  </si>
  <si>
    <t>IMPRESORA MARCA RICOCH MODELO SP8200DN 45 PPM B&amp; N, 2 BANDEJAS  DE PAPEL PARA 500 HOJAS , BANDEJA MANUAL PARA 50 HOJAS, SERIE:53796100530</t>
  </si>
  <si>
    <t>CEA-GYM-EC-CYS-060</t>
  </si>
  <si>
    <t>LAP TOP DELL  15BTS, CON PROCESADOR INTEL DUAL CORE T4200, MEMORIA RAM DE 2 GB, DD 320 GB, PANTALLA 15.6 WXGA, CÁMARA WEB 1.3 MPX,SISTEMA WINDOWS VISTA HOME BASIC, QUEMADOR DE DVD, BLUETOOTH, TARJETA DE RED, LECTOR DE TARJETA DE MEMORIA 8 EN UNO, TARJETA  SERIE 844977375</t>
  </si>
  <si>
    <t>CEA-GYM-EC-CYS-061</t>
  </si>
  <si>
    <t>COMPUTADORA MINI TORRE 4010 MARCA LANIX MICROPROCESADOR INTEL CELERON DUAL CORE E1500 A 2.20 GHZ/ SISTEMA OPERATIVO LINDOWS/ DISCO DURO 250 GB SATA II/MEMORIA 2 GB DDR II 800 MH / LECTOR ÓPTICO DVD+/-RW/INCLUYE TECLADO Y MOUSE MONITOR ACER 19"  MONITOR SERIE 1002826969</t>
  </si>
  <si>
    <t>CEA-GYM-EC-CYS-062</t>
  </si>
  <si>
    <t>COMPUTADORA MINI TORRE 4010 MARCA LANIX MICROPROCESADOR INTEL CELERON DUAL CORE E1500 A 2.20 GHZ/ SISTEMA OPERATIVO LINDOWS/ DISCO DURO 250 GB SATA II/MEMORIA 2 GB DDR II 800 MH / LECTOR ÓPTICO DVD+/-RW/ SERIE 1002826903 INCLUYE TECLADO Y MOUSE MONITOR ACER 19" V193WB,</t>
  </si>
  <si>
    <t>CEA-GYM-EC-CYS-063</t>
  </si>
  <si>
    <t>COMPUTADORA MINI TORRE 4010 MARCA LANIX MICROPROCESADOR INTEL CELERON DUAL CORE E1500 A 2.20 GHZ/ SISTEMA OPERATIVO LINDOWS/ DISCO DURO 250 GB SATA II/MEMORIA 2 GB DDR II 800 MH / LECTOR ÓPTICO DVD+/-RW/ SERIE ETLC1080859520F6D34233 INCLUYE TECLADO Y MOUSE MONITOR ACER 19" SERIE MXKF340836</t>
  </si>
  <si>
    <t>CEA-GYM-EC-CYS-064</t>
  </si>
  <si>
    <t>IMPRESORA HP COLOR LASERJET MODELO CP1215 (CC376A) HASTA 12 PPM NEGRO, 8 PPM COLOR, TAM,  IMPRESIÓN: OFICIO, RESOLUCIÓN: HASTA 600 X 600  DPI, NEGRO 600 X 600 COLOR; CICLO DE TRABAJO HASTA 25,000 PP MCS; CONECTIVIDAD 1 USB  PARA PC WINDOWS 2000  O SUPERIO</t>
  </si>
  <si>
    <t>CEA-GYM-EC-CYS-065</t>
  </si>
  <si>
    <t>COMPUTADORA MINI TORRE 4010 MARCA LANIX  MICROPROCESADOR INTEL CELERON DUAL CORE E1500 A 2.20 GHZ/SISTEMA OPERATIVO LINDOWS/ DISCO DURO 250 GB SATA II/MEMORIA 2 GB DDR II 800 MH / LECTOR ÓPTICO DVD+/-RW/  SERIE 1006868785 INCLUYE TECLADO Y MOUSE MONITOR LG 19"  SERIE 911VXYG08194</t>
  </si>
  <si>
    <t>CEA-GYM-EC-CYS-066</t>
  </si>
  <si>
    <t>MONITOR ACER DE 19" MODELO : V213HUB; SERIE ETLSU0D0011020DE0C8510  ; 21"</t>
  </si>
  <si>
    <t>CEA-GYM-EC-CYS-067</t>
  </si>
  <si>
    <t>MONITOR ACER DE 19" MODELO : V193W SERIE: ETLC108085017072D4233</t>
  </si>
  <si>
    <t>CEA-GYM-EC-CYS-068</t>
  </si>
  <si>
    <t>MONITOR ACER DE 19" MODELO : V193W SERIE:ETLC108085017072B94233</t>
  </si>
  <si>
    <t>CEA-GYM-EC-CYS-069</t>
  </si>
  <si>
    <t>MARCA: LANIX MODELO: TITAN SERIE: 1008888514 RAM: 4GB LECTOR DE CD TARJETA DE VIDEO INTEL; DD 320GB</t>
  </si>
  <si>
    <t>CEA-GYM-EC-CYS-070</t>
  </si>
  <si>
    <t>MARCA: LANIX, MODELO TITAN, SERIE: 1008888510; RAM 4GB; TARJETA VIDEO INTEL; LECTOR DE CD; DD 320GB.</t>
  </si>
  <si>
    <t>CEA-GYM-EC-CYS-071</t>
  </si>
  <si>
    <t>IMPRESORA MULTIFUNCIONAL; MARCA HP; LASERJET M112FP SERIE CNG8B3QCTF</t>
  </si>
  <si>
    <t>CEA-GYM-EC-CYS-072</t>
  </si>
  <si>
    <t xml:space="preserve">COMPUTADORA  MARCA ACER PROCESADOR INTEL CORE I3, 3.07 GHZ; DD 217 GB; MEMORIA RAM 3GB.  </t>
  </si>
  <si>
    <t>CEA-GYM-EC-CYS-073</t>
  </si>
  <si>
    <t>COMPUTADORA MARCA ACER VERITON MODELO VM4906 SERIE PSVAP030040330AQA9B2700</t>
  </si>
  <si>
    <t>CEA-GYM-EC-CYS-074</t>
  </si>
  <si>
    <t xml:space="preserve">MONITOR MARCA ACER MODELO 5211 HL; SERIE ETLP30D002044022AF8510; 21"  </t>
  </si>
  <si>
    <t>CEA-GYM-EC-CYS-075</t>
  </si>
  <si>
    <t>MONITOR MARCA ACER MODELO 5211 HL; SERIE ETLP30D002044022738510</t>
  </si>
  <si>
    <t>CEA-GYM-EC-CYS-076</t>
  </si>
  <si>
    <t>COMPUTADORA PORTATIL, MARCA H.P. PROBOOK</t>
  </si>
  <si>
    <t>CEA-GYM-EC-CYS-078</t>
  </si>
  <si>
    <t>COMPUTADORA PROCESADOR PENTIUM DUAL CORE 3.2 GHZ; DD 150 GB; MEMORIA RAM 3GB SERIE 1103953597</t>
  </si>
  <si>
    <t>CEA-GYM-EC-CYS-079</t>
  </si>
  <si>
    <t>COMPUTADORA MINI TORRE HX 4110  MARCA: LANIX, MICROPROCESADOR INTEL CELERON DUAL CORE E5700, 3.2GHZ, DD 160 GB, MEMORIA 2 GB, LECTOR ÓPTICO DVD+RW, INCLUYE MONITOR EMACHINES; MODELO E180HV; SERIE ETQ3M080011010FBD64201 DE 18.5", MOUSE, TECLADO Y REGULADOR</t>
  </si>
  <si>
    <t>CEA-GYM-EC-CYS-080</t>
  </si>
  <si>
    <t>COMPUTADORA MINI TORRE HX 4110  MARCA: LANIX, MICROPROCESADOR INTEL CELERON DUAL CORE E5700, 3.2GHZ, DD 160 GB, MEMORIA 2 GB, LECTOR ÓPTICO DVD+RW, INCLUYE MONITOR EMACHINES; MODELO E180HV; SERIE ETQ3W0D0011040A1788500; DE 18.5"; MOUSE, TECLADO Y REGULADO</t>
  </si>
  <si>
    <t>CEA-GYM-EC-CYS-081</t>
  </si>
  <si>
    <t>MONITOR LCD  ACER/EMACHINES 18.5" WIDE-SCREEN, RESOLUCIÓN 1680X1050; MODELO V213HV; SERIE ETLSU0D0011020DE168510</t>
  </si>
  <si>
    <t>CEA-GYM-EC-CYS-082</t>
  </si>
  <si>
    <t xml:space="preserve">MONITOR ACER DE 18.5"; MODELO G185HV; SERIE ETLPCC0D001145070D98504; </t>
  </si>
  <si>
    <t>CEA-GYM-EC-CYS-083</t>
  </si>
  <si>
    <t>MONITOR ACER DE 18.5"; MODELO G185HV; SERIE ETLPC0D001145070FE8504</t>
  </si>
  <si>
    <t>CEA-GYM-EC-CYS-084</t>
  </si>
  <si>
    <t>SERVIDOR  SERIE; 3WHRNS1 PE R610 CON CHASIS PARA HASTA SEIS DISCOS DE 2.5", INTEL # 174; PROCESADORES 56XX. MONITOR MARCA LG; MODELO I1753SS; SERIE 711NDEZ58516l 17"</t>
  </si>
  <si>
    <t>CEA-GYM-EC-CYS-085</t>
  </si>
  <si>
    <t>MONITOR ACER G185HN SERIE ETLPCJD0D1204096088508</t>
  </si>
  <si>
    <t>CEA-GYM-EC-CYS-086</t>
  </si>
  <si>
    <t>MONITOR ACER MODELO: G185HV;  SERIE: 20403841485; 18.5"</t>
  </si>
  <si>
    <t>CEA-GYM-EC-CYS-087</t>
  </si>
  <si>
    <t>MONITOR ACER MODELO G185HV; V193W, SERIE: ETLC1080859520F6CA4233;18.5"</t>
  </si>
  <si>
    <t>CEA-GYM-EC-CYS-088</t>
  </si>
  <si>
    <t>MONITOR LG LED 19 WIDE E1942C-BN ; MODELO E1942CA; # SERIE 205NDVW23495; 18.5"</t>
  </si>
  <si>
    <t>CEA-GYM-EC-CYS-090</t>
  </si>
  <si>
    <t>MONITOR LG LED 18.5 WIDE E1942C-BN  # SERIE 205NDDM23458. 18"</t>
  </si>
  <si>
    <t>CEA-GYM-EC-CYS-091</t>
  </si>
  <si>
    <t>PLOTER HP DESIGNJET Z5200 PS GRAFICO/ ESPECTROFOTOMETRO/8 TINTAS/ ALIMENTADOR DE ROLLO/ 32 GB/ DISCO DURO 160 GB/ RED/ PEDESTAL/ OPCIONAL HP GL2. EQUIPO Z5200 44PS, INSTALACION Y PAPELES TRES ROLLOS DE PAPEL 90X50 DE REGALO. # SERIE CN29C4H038</t>
  </si>
  <si>
    <t>CEA-GYM-EC-CYS-092</t>
  </si>
  <si>
    <t>GPS SISTEMA OPERATIVO MICROSOFT WINDOWS MOBILE 6.5 IDIOMAS DISPONIBLES: ALEMAN, CHINO, SIMPLIFICADO Y TRADICIONAL, COREANO, ESPANOL, FRANCES, INGLES, ITALIANO, JAPONES Y PORTUGUES 2 EL PAQUETE DE SOFTWARE INCLUYE: INTERNET EXPLORER Y ACTIVE EXPLORER</t>
  </si>
  <si>
    <t>CEA-GYM-EC-CYS-093</t>
  </si>
  <si>
    <t>Impresora multifuncional HP 3050</t>
  </si>
  <si>
    <t>CEA-GYM-EC-CYS-094</t>
  </si>
  <si>
    <t>1 Scanner Marca HP Modelo 5525, No. Serie 2831BCC6</t>
  </si>
  <si>
    <t>CEA-GYM-EC-CYS-095</t>
  </si>
  <si>
    <t>Proyector View Sonic Tecnologia DLP PJD5123 2700 ANSI lumenes 120 Hz resolucion: SVGA. SERIE: SEU122500445; MODELO UBS13868</t>
  </si>
  <si>
    <t>CEA-GYM-EC-CYS-096</t>
  </si>
  <si>
    <t>Impresora termica de ticket epson TM-T88v-834(C31CA85834) ANTES TM-T88IVP-834. PUERTO 2:PARALELO/USB, DISEÑO COMPACTO IMPRIME TEXTOS YGRAFICOS A UNA VELOCIDAD DE HASTA 300 MM/SEGUNDO. PRIMER MINIPRINTER EN OFRECER 16 NIVELES EN ESCALA  DE GRISES SERIE MXKF149843</t>
  </si>
  <si>
    <t>CEA-GYM-EC-CYS-098</t>
  </si>
  <si>
    <r>
      <t xml:space="preserve"> Monitor LG LED 18.5", MODELO E1942CA; No. SERIE: 208NOWE11081; 18.5". </t>
    </r>
    <r>
      <rPr>
        <b/>
        <sz val="10"/>
        <color indexed="8"/>
        <rFont val="Arial"/>
        <family val="2"/>
      </rPr>
      <t/>
    </r>
  </si>
  <si>
    <t>CEA-GYM-EC-CYS-099</t>
  </si>
  <si>
    <t>Dell Inspiron 660S 13-45 W8 ; MONITOR:  MARCA DELL MODELO E2213HB; No. SERIE CN-0VHJY2-74261-327-0MGB. CPU MARCA DEL VOSTRO INTEL D065 COREL 3.30 GHZ, 5O0 GB DE DISCO DURO, MEMORIA RAM 4GBSERIE CLOJP9CW701633IA02B3</t>
  </si>
  <si>
    <t>CEA-GYM-EC-CYS-100</t>
  </si>
  <si>
    <t>monitor Lg LED 18.5"</t>
  </si>
  <si>
    <t>CEA-GYM-EC-CYS-101</t>
  </si>
  <si>
    <t>impresora HP Deskjet Ink Advantage 5525 (czz82a) memoria 64 mb conectividad usb 2.0 1 wifi 802</t>
  </si>
  <si>
    <t>CEA-GYM-EC-CYS-103</t>
  </si>
  <si>
    <t>Terminal Face-RW, coinexión TPC/IP</t>
  </si>
  <si>
    <t>CEA-GYM-EC-CYS-104</t>
  </si>
  <si>
    <t>Terminal semiautomática de Con trol de asistencia y acceso On The Minute TCP/IP con sensor de huella dactilar y RFID, conexión TPC/IP</t>
  </si>
  <si>
    <t>CEA-GYM-EC-CYS-105</t>
  </si>
  <si>
    <t>CEA-GYM-EC-CYS-107</t>
  </si>
  <si>
    <t>Computadora Intel Pentium Dual Core G850, 500 GB Disco duro, 2 GB DDr 3 de memoria RAM, Gabinete c/USB frontal, teclado y mouse.</t>
  </si>
  <si>
    <t>CEA-GYM-EC-CYS-108</t>
  </si>
  <si>
    <t>INTEL Xeon E52620, 2.4 Ghz, caché de 12 m, 5,86 gt/s QPI, Turbo, HT para C2100</t>
  </si>
  <si>
    <t>CEA-GYM-EC-CYS-109</t>
  </si>
  <si>
    <t>Monitor ACER 15" LED P166HQL SERIE ETLTY08020311071C34201</t>
  </si>
  <si>
    <t>CEA-GYM-EC-CYS-110</t>
  </si>
  <si>
    <t>Monitor ACER 15" LED P166HQL</t>
  </si>
  <si>
    <t>CEA-GYM-EC-CYS-113</t>
  </si>
  <si>
    <t>Impresora Térmica de Ticket EPSON TM-T88V-834 (C31CA85834) Puerto: Paralelo/USB. 120H SERIE J5V603855</t>
  </si>
  <si>
    <t>CEA-GYM-EC-CYS-114</t>
  </si>
  <si>
    <t>Lector Láser de Código de Barras Marca HONEYWELL Modelo Voyager MS9520 (MK9520-37A38) Interfaz USB, permite modo de operación manual y manos libres.</t>
  </si>
  <si>
    <t>CEA-GYM-EC-CYS-115</t>
  </si>
  <si>
    <t>Impresora Térmica de Ticket EPSON TM-T88V-834 (C31CA85834) Puerto: Paralelo/USB. J5V6030861</t>
  </si>
  <si>
    <t>CEA-GYM-EC-CYS-116</t>
  </si>
  <si>
    <t>CEA-GYM-EC-CYS-117</t>
  </si>
  <si>
    <t>CEA-GYM-EC-CYS-118</t>
  </si>
  <si>
    <t>Impresora Térmica de Ticket EPSON TM-T88V-834 (C31CA85834) Puerto: Paralelo/USB. SERIE J4M6037514</t>
  </si>
  <si>
    <t>CEA-GYM-EC-CYS-119</t>
  </si>
  <si>
    <t>CEA-GYM-EC-CYS-120</t>
  </si>
  <si>
    <t>Impresora Térmica de Ticket EPSON TM-T88V-834 (C31CA85834) Puerto: Paralelo/USB SERIE MXKF162766</t>
  </si>
  <si>
    <t>CEA-GYM-EC-CYS-121</t>
  </si>
  <si>
    <t>CEA-GYM-EC-CYS-122</t>
  </si>
  <si>
    <t>Computadora Intel Pentium Dual Core G2020, 500 GB disco duro, 2 GB DDR3 de memoria Ram, Gabinete c/usb Frontal</t>
  </si>
  <si>
    <t>CEA-GYM-EC-CYS-123</t>
  </si>
  <si>
    <t xml:space="preserve">POWEREDGE R320 DVD+/-RW, SATA 16GB RDIMM, 1600 MT/s (2 modulos de 8GB) intel Xeon E5-2407 2.20 Ghz, 10M Cache, ReadyRails Sliding Rails With Cable Management Arm S A S Cable FOR 3.5" IN Hot Plug Chassis RAID 1 for H710/H310 (2 HHDs) </t>
  </si>
  <si>
    <t>CEA-GYM-EC-CYS-124</t>
  </si>
  <si>
    <t>IMPRESORA DE MATRIZ EPSON LX-360</t>
  </si>
  <si>
    <t>CEA-GYM-EC-CYS-125</t>
  </si>
  <si>
    <t>LAP TOP SONY VAIO PCG-6311U SERIE: 3010564</t>
  </si>
  <si>
    <t>CEA-GYM-EC-CYS-126</t>
  </si>
  <si>
    <t>SERVIDOR HP DL 360 GEN 9 PROCESADOR INTEL XEON E5-2630 V3 doble procesador, RAM RDIMM de 64 GB, garantia 3/1/1, 2 HDD HP 600 GB SAS 15K 2.5 IN SC ENT, Fuente redundante HP 500W. 2SSD de 1 TB KC 400 SATA 3 2.5 (7 MM incluye: 1 software WINSVRSTD 2012R2 OLP NL G0V 2 PROC, Y 5 WINSVRCAL 2012 OLP NL G)</t>
  </si>
  <si>
    <t>CEA-GYM-EC-CYS-127</t>
  </si>
  <si>
    <t>Equipo de Escritorio Marca HP Prodesk 600 G2 SFF DD 500 GB 7200 rpm, CORE I3 6100 3.7 ghz, 4GB RAM DDR4, Windows 10 Pro, garantia 3 años, incluye Monitor HP V193B</t>
  </si>
  <si>
    <t>CEA-GYM-EC-CYS-128</t>
  </si>
  <si>
    <t>CEA-GYM-EC-CYS-129</t>
  </si>
  <si>
    <t>CEA-GYM-EC-CYS-130</t>
  </si>
  <si>
    <t>CEA-GYM-EC-CYS-131</t>
  </si>
  <si>
    <t>CEA-GYM-EC-CYS-132</t>
  </si>
  <si>
    <t>CEA-GYM-EC-CYS-133</t>
  </si>
  <si>
    <t>CEA-GYM-EC-CYS-134</t>
  </si>
  <si>
    <t>CEA-GYM-EC-CYS-135</t>
  </si>
  <si>
    <t>Equipo de seguridad marca Checkpoint modelo 750 de ultima generacion</t>
  </si>
  <si>
    <t>CEA-GYM-EC-CYS-136</t>
  </si>
  <si>
    <t>Equipo de Computo, monitor con cpu integrado, teclado y mouse</t>
  </si>
  <si>
    <t>CEA-GYM-EC-CYS-137</t>
  </si>
  <si>
    <t>Equipo de Computo, monitor con cpu integrado y teclado</t>
  </si>
  <si>
    <t>CEA-GYM-EC-CYS-138</t>
  </si>
  <si>
    <t>LAPTOP MARCA HP PROBOOK  440 G3 CORE 15 6200U 2.30-2.80 GHZ 1TB 14 LED HD</t>
  </si>
  <si>
    <t>CEA-GYM-EC-CYS-139</t>
  </si>
  <si>
    <t>CEA-GYM-EC-CYS-140</t>
  </si>
  <si>
    <t>CPU MARCA HP PRODESK 400 G3 CORE I5 6500 3.2GHZ, 8GB WINDOWS 10 PRO,  HP  PDK400</t>
  </si>
  <si>
    <t>CEA-GYM-EC-CYS-141</t>
  </si>
  <si>
    <t>CPU MARCA HP PRODESK 400 G3 CORE I5 6500 3.2GHZ, 8GB WINDOWS 10 PRO,  HP  GHIACS1</t>
  </si>
  <si>
    <t>CEA-GYM-EC-CYS-142</t>
  </si>
  <si>
    <t>CEA-GYM-EC-CYS-143</t>
  </si>
  <si>
    <t>IMPRESORA OFFICEJET HP 7110 INYECCION 15 PPM   NEGRO  WIFE DOBLE CARTA HP IMOFHP1</t>
  </si>
  <si>
    <t>CEA-GYM-EC-CYS-144</t>
  </si>
  <si>
    <t>MONITOR MANL-12 MG2016 19.5 WS  HD NEGRO  BOCINA ESTEREO INTEGRADAS</t>
  </si>
  <si>
    <t>CEA-GYM-EC-CYS-145</t>
  </si>
  <si>
    <t>CEA-GYM-EC-CYS-146</t>
  </si>
  <si>
    <t>MONITOR LED  HP 18.5 VALUE V194  RESOLUCION 1366 X 768 NEGRO MNLDHP1</t>
  </si>
  <si>
    <t>CEA-GYM-EC-COM-147</t>
  </si>
  <si>
    <t>COMPUTADORA MARCA:DELL ALL-IN -ONE,MODELO: INSPIRON 3464,SERIE:BL4KYH2</t>
  </si>
  <si>
    <t>CEA-GYM-EC-COM-148</t>
  </si>
  <si>
    <r>
      <rPr>
        <sz val="9"/>
        <color indexed="8"/>
        <rFont val="Century Gothic"/>
        <family val="2"/>
      </rPr>
      <t>LAPTOP MARCA: DELL INSPIRON 15,MODELO: 3567 BLACK, SERIE:CN-0231MG-WSCOO-77T-001C</t>
    </r>
  </si>
  <si>
    <t>CEA-GYM-EC-COM-149</t>
  </si>
  <si>
    <r>
      <rPr>
        <sz val="9"/>
        <color indexed="8"/>
        <rFont val="Century Gothic"/>
        <family val="2"/>
      </rPr>
      <t>SCANNER MARCA BROTHER, MODELO: DS-7200 , SERIE: U63543H7U187999</t>
    </r>
  </si>
  <si>
    <t>CEA-GYM-EC-COM-150</t>
  </si>
  <si>
    <t xml:space="preserve"> CPU MARCA HP MOD PRODESK 600 SERIE MXL6201W1N</t>
  </si>
  <si>
    <t>CEA-GYM-EC-COM-151</t>
  </si>
  <si>
    <t xml:space="preserve"> CPU MARCA HP MODELO PRO 600G1F4L45LT SERIE MXL4411ZY9</t>
  </si>
  <si>
    <t>CEA-GYM-EC-COM-152</t>
  </si>
  <si>
    <t xml:space="preserve"> IMPRESORA MARCA HP MOD PRODESK  400 G2.5 CORE 134160 SERIE MXL540240P</t>
  </si>
  <si>
    <t>CEA-GYM-COML-GYM-MOBI-</t>
  </si>
  <si>
    <t xml:space="preserve">SILLON TAPIZADO  EN AZUL  </t>
  </si>
  <si>
    <t>CEA-GYM-COML-GYM-MOBI-0059</t>
  </si>
  <si>
    <t>UNA SILLA SECRETARIAL DE ALTURA VARIABLE, COLOR MARINO, MODELO K-1310, MARCA HAKEN</t>
  </si>
  <si>
    <t>UN ESCRITORIO 1.40 X70 CON PUENTE DE 1.20X.50 Y PEDESTAL 1 MAS 1, MARCA DVD, MODELO GYM</t>
  </si>
  <si>
    <t>CEA-GYM-COML-GYM-MOBI-0064</t>
  </si>
  <si>
    <t>UN ARCHIVERO DE DOS GAVETAS MARCA DBD</t>
  </si>
  <si>
    <t>INTECSET DE EMPOTRAR DE 2 TELE</t>
  </si>
  <si>
    <t>CEA-GYM-COML-GYM-MOBI-0066</t>
  </si>
  <si>
    <t>UN SILLON EJECUTIVO, MODELO: RE- 4300, MARCA: REQUIEZ, EN PIEL, RESPALDO ALTO.</t>
  </si>
  <si>
    <t>CEA-GYM-COML-GYM-MOBI-0067</t>
  </si>
  <si>
    <t>UNA SILLA MARCA: TRAGA, MODELO: S-307</t>
  </si>
  <si>
    <t>CEA-GYM-COML-GYM-MOBI-0070</t>
  </si>
  <si>
    <t>UNA SILLA SECRETARIAL, MODELO: RS-35, MARCA: REQUIEZ, COLOR: VINO.</t>
  </si>
  <si>
    <t>CEA-GYM-COML-GYM-MOBI-0072</t>
  </si>
  <si>
    <t>DOS  MINISPLIST DE 2 TONELADAS, (2X1) SERIE: LM2421C2L</t>
  </si>
  <si>
    <t>CEA-GYM-COML-GYM-MOBI-0074</t>
  </si>
  <si>
    <t>ESCRITORIO "L" CON LIBRERO Y ENTREPUERTA, PORTA TECLADO Y ARCHIVERO 2 GAVETAS.</t>
  </si>
  <si>
    <t>CEA-GYM-COML-GYM-MOBI-0077</t>
  </si>
  <si>
    <t>UNA SILLA VISITANTES, SIN BRAZO MODELO: 1030</t>
  </si>
  <si>
    <t>CEA-GYM-COML-GYM-MOBI-0081</t>
  </si>
  <si>
    <t>UNA SILLA SECRETARIAL, MODELO: RS-500, MARCA: REQUIEZ</t>
  </si>
  <si>
    <t>CEA-GYM-COML-GYM-MOBI-0082</t>
  </si>
  <si>
    <t>UNA SILLA SECRETARIAL MODELO: R-350, MARCA: REQUIEZ</t>
  </si>
  <si>
    <t>CEA-GYM-COML-GYM-MOBI-0084</t>
  </si>
  <si>
    <t>UN ARCHIVERO CON 4 GAVETAS, FABRICADO EN MELAMINA, COLOR ENCINO</t>
  </si>
  <si>
    <t>CEA-GYM-COML-GYM-MOBI-0085</t>
  </si>
  <si>
    <t>ARCHIVERO FABRICADO EN MELAMINA DE PINO, MEDIDAS: 1.60X0.50X2.10; COLOR: NOGAL, CON DOS PUERTAS Y DOS ENTREPAÑOS</t>
  </si>
  <si>
    <t>CEA-GYM-COML-GYM-MOBI-0086</t>
  </si>
  <si>
    <t>MODULO PARA IMPRESORA CON RANURA Y ENTREPAÑOS</t>
  </si>
  <si>
    <t>CEA-GYM-COML-GYM-MOBI-0088</t>
  </si>
  <si>
    <t>MODULO PARA COMPUTADORA MODELO 208, MARCA PRINTAFORM</t>
  </si>
  <si>
    <t>CEA-GYM-COML-GYM-MOBI-0091</t>
  </si>
  <si>
    <t>14 SILLAS SIN BRAZO FORRO PLIANA, COLOR: ROJO</t>
  </si>
  <si>
    <t>CEA-GYM-COML-GYM-MOBI-0093</t>
  </si>
  <si>
    <t>16 SILLAS SIN BRAZO TAPIZ COLOR: NEGRO</t>
  </si>
  <si>
    <t>CEA-GYM-COML-GYM-MOBI-0094</t>
  </si>
  <si>
    <t>1 MODULO PARA CAJAS Y ATENCION A CLIENTES CON MAMPARA MIXTA DE 1.35X60 CON CUBIERTA DE MEMBRANA DE ALTA RESISTENCIA, LÍNEA OPTIMUS, MARCA: GEBESA</t>
  </si>
  <si>
    <t>CEA-GYM-COML-GYM-MOBI-0096</t>
  </si>
  <si>
    <t>1 ARCHIVERO METALICO DE 3 GAVETAS, MARCA: GEBESA, MODELO: 14A2PFM, LÍNEA OPTIMUS</t>
  </si>
  <si>
    <t>CEA-GYM-COML-GYM-MOBI-0095</t>
  </si>
  <si>
    <t>LOTE DE ACCESORIOS PARA INSTALACIONES DE LOS MÓDULOS DE CAJAS (POSTES, SOPORTES, SUJETADORES Y UNIONES).</t>
  </si>
  <si>
    <t>CEA-GYM-COML-GYM-MOBI-0144</t>
  </si>
  <si>
    <t>ESTACION JR MUEBLE PARA COMPUTADORA</t>
  </si>
  <si>
    <t>CEA-GYM-COML-GYM-MOBI-0097</t>
  </si>
  <si>
    <t>UN MODULO DE MADERA DE ALTA PRESION MEMBRANA EN COLOR: PLATINIUM, MARCA: GEBESA. UNA CUBIERTA DE MOSTRADOR EN ALTA PRESION, UN MARCO PARA MAMPARA MARCA: GEBESA, ACCESORIOS E INSTALACIÓN DE MODULOS PARA IMPRESORAS CON ENTREPAÑOS.</t>
  </si>
  <si>
    <t>CEA-GYM-COML-GYM-MOBI-0099</t>
  </si>
  <si>
    <t>UNA SILLA EJECUTIVA, TAPIZ NEGRO</t>
  </si>
  <si>
    <t>CEA-GYM-COML-GYM-MOBI-0100</t>
  </si>
  <si>
    <t>CEA-GYM-COML-GYM-MOBI-0155</t>
  </si>
  <si>
    <t>CAJA FUERTE PORTATIL SERIE: AN764073</t>
  </si>
  <si>
    <t>CEA-GYM-COML-GYM-MOBI-0102</t>
  </si>
  <si>
    <t>UN EQUIPO AIRE ACONDICIONADO, TIPO MINISPLIT 1 ½ TONELADAS, MARCA SAMSUNG, SERIE: PGAW100151</t>
  </si>
  <si>
    <t>CEA-GYM-COML-GYM-MOBI-0103</t>
  </si>
  <si>
    <t>UN EQUIPO AIRE ACONDICIONADO, TIPO MINISPLIT 2 TONELADAS, MARCA SAMSUNG, SERIE: PGAW200393</t>
  </si>
  <si>
    <t>CEA-GYM-COML-GYM-MOBI-0104</t>
  </si>
  <si>
    <t>UNA SILLA GIRATORIA, RECEPCION TAPIZ: NEGRO</t>
  </si>
  <si>
    <t>CEA-GYM-COML-GYM-MOBI-0105</t>
  </si>
  <si>
    <t>CEA-GYM-COML-GYM-MOBI-0108</t>
  </si>
  <si>
    <t>UNA SILLA GIRATORIA TAPIZ NEGRO</t>
  </si>
  <si>
    <t>CEA-GYM-COML-GYM-MOBI-0109</t>
  </si>
  <si>
    <t>CEA-GYM-COML-GYM-MOBI-0111</t>
  </si>
  <si>
    <t>UN EQUIPO DE AIRE ACONDICIONADO, TIPO: MINISPLIT, MARCA: SAMSUNG, 1 ½ TONELADAS, SERIE: PGAW100005</t>
  </si>
  <si>
    <t>CEA-GYM-COML-GYM-MOBI-0115</t>
  </si>
  <si>
    <t>UNA CAJA FUERTE PORTATIL, MARCA: SENTRY</t>
  </si>
  <si>
    <t>CEA-GYM-COML-GYM-MOBI-0121</t>
  </si>
  <si>
    <t>ESCRITORIO EJECUTIVO EN "U"</t>
  </si>
  <si>
    <t>CEA-GYM-COML-GYM-MOBI-0127</t>
  </si>
  <si>
    <t>LIBRERO S-4000 MAPLE</t>
  </si>
  <si>
    <t>CEA-GYM-COML-GYM-MOBI-0128</t>
  </si>
  <si>
    <t>UN EQUIPO DE AIRE ACONDICIONADO TIPO MINISPLIT, MARCA: LG, 4 TONELADAS</t>
  </si>
  <si>
    <t>CEA-GYM-COML-GYM-MOBI-0129</t>
  </si>
  <si>
    <t>ENGARGOLADORA GBC PARA ARILLO DE PLASTICO</t>
  </si>
  <si>
    <t>CEA-GYM-COML-GYM-MOBI-0139</t>
  </si>
  <si>
    <t>UNA SIILLA GANTE MODELO: 324</t>
  </si>
  <si>
    <t>CEA-GYM-COML-GYM-MOBI-0140</t>
  </si>
  <si>
    <t>UN ESCRITORIO</t>
  </si>
  <si>
    <t>CEA-GYM-COML-GYM-MOBI-0142</t>
  </si>
  <si>
    <t>MUEBLE PARA COMPUTADORA</t>
  </si>
  <si>
    <t>CEA-GYM-COML-GYM-MOBI-0143</t>
  </si>
  <si>
    <t>CEA-GYM-COML-GYM-MOBI-0156</t>
  </si>
  <si>
    <t>UN ARCHIVERO LATERAL CAMDEN</t>
  </si>
  <si>
    <t>CEA-GYM-COML-GYM-MOBI-0159</t>
  </si>
  <si>
    <t>CASTILLERO C/CERRAD/4 PTAS</t>
  </si>
  <si>
    <t>CEA-GYM-COML-GYM-MOBI-0160</t>
  </si>
  <si>
    <t>GABINETE UNIVERSAL 4 ENTRPAÑOS</t>
  </si>
  <si>
    <t>CEA-GYM-COML-GYM-MOBI-0154</t>
  </si>
  <si>
    <t>60 ESTANTES METALICOS COMPUESTOS DE DE 4 POSTES DE 2.00 MTAS,14 6 ENTREPAÑOS DE 90X30 CAL 20,48 TORNILLOS CON TUERCA</t>
  </si>
  <si>
    <t>1 ESTANTE METALICO COMPUESTO DE DE 4 POSTES DE 2.00 MTAS,14 6 ENTREPAÑOS DE 90X30 CAL 20,48 TORNILLOS CON TUERCA</t>
  </si>
  <si>
    <t>2 ESTANTES METALICOS COMPUESTOS DE DE 4 POSTES DE 2.00 MTAS,14 6 ENTREPAÑOS DE 90X30 CAL 20,48 TORNILLOS CON TUERCA</t>
  </si>
  <si>
    <t>4 ESTANTES METALICOS COMPUESTOS DE DE 4 POSTES DE 2.00 MTAS,14 6 ENTREPAÑOS DE 90X30 CAL 20,48 TORNILLOS CON TUERCA</t>
  </si>
  <si>
    <t>5 ESTANTES METALICOS COMPUESTOS DE DE 4 POSTES DE 2.00 MTAS,14 6 ENTREPAÑOS DE 90X30 CAL 20,48 TORNILLOS CON TUERCA</t>
  </si>
  <si>
    <t>CEA-GYM-ADMN-GYM-MOBI-1002</t>
  </si>
  <si>
    <t>SILLA VISITANTE BARI</t>
  </si>
  <si>
    <t>CEA-GYM-ADMN-GYM-MOBI-1003</t>
  </si>
  <si>
    <t>CEA-GYM-ADMN-GYM-MOBI-1004</t>
  </si>
  <si>
    <t>CEA-GYM-ADMN-GYM-MOBI-1005</t>
  </si>
  <si>
    <t>CEA-GYM-ADMN-GYM-MOBI-1006</t>
  </si>
  <si>
    <t>UN SILLON EJECUTIVO GAMA</t>
  </si>
  <si>
    <t>CEA-GYM-ADMN-GYM-MOBI-1008</t>
  </si>
  <si>
    <t>ARCHIVERO VERTICAL, 4 GAVETAS, COLOR GRIS NEGRO.</t>
  </si>
  <si>
    <t>CEA-GYM-ADMN-GYM-MOBI-1009</t>
  </si>
  <si>
    <t>ARCHIVERO METALICO 4 GAVETAS</t>
  </si>
  <si>
    <t>CEA-GYM-ADMN-GYM-MOBI-1010</t>
  </si>
  <si>
    <t>LIBRERO DE 5 REP RIV G</t>
  </si>
  <si>
    <t>CEA-GYM-ADMN-GYM-MOBI-1073</t>
  </si>
  <si>
    <t>CHECADOR DIGITAL TCP/IP, MARCA: ON THE MINUTE; OTM TERMINAL REMOTA Y AUTONOMA,SOFTWARE DE CONTROL DE ASISTENCIA EMPLEADOS ILIMITADOS, SERIE: 3483030260058.</t>
  </si>
  <si>
    <t>CEA-GYM-ADMN-GYM-MOBI-1074</t>
  </si>
  <si>
    <t>CHECADOR DIGITAL TCP/IP, OTM TERMINAL REMOTA Y AUTONOMA, SERIE: 3483030260157</t>
  </si>
  <si>
    <t>CEA-GYM-ADMN-GYM-MOBI-1075</t>
  </si>
  <si>
    <t>CHECADOR DIGITAL TCP/IP, OTM TERMINAL REMOTA Y AUTONOMA, SERIE: 3483030260164</t>
  </si>
  <si>
    <t>CEA-GYM-ADMN-GYM-MOBI-1078</t>
  </si>
  <si>
    <t>UN AIRE ACONDICIONADO TIPO: MINISPLIT, 1.5 TONELADAS,MODELO:PLATINUM, SERIE: EPX-018B</t>
  </si>
  <si>
    <t>CEA-GYM-ADMN-GYM-MOBI-1079</t>
  </si>
  <si>
    <t>UN AIRE ACONDICIONADO, TIPO: MINISPLIT MIRAGE, 1 TONELADA, MODELO: ABSOLUT BLUE M12F SERIE: EBF181A8011130545</t>
  </si>
  <si>
    <t>CEA-GYM-ADMN-GYM-MOBI-</t>
  </si>
  <si>
    <t>UN AIRE ACONDICIONADO, TIPO: MINISPLIT MIRAGE, 1 TONELADA, MODELO: ABSOLUT BLUE M12F SERIE: EBF 121A8011131259</t>
  </si>
  <si>
    <t>CEA-GYM-ADMN-GYM-MOBI-1080</t>
  </si>
  <si>
    <t>UN AIRE ACONDICIONADO, TIPO: MINISPLIT MIRAGE, 1 TONELADA, MODELO: ABSOLUT BLUE M12F SERIE: EBF121A8011131239</t>
  </si>
  <si>
    <t>UN AIRE ACONDICIONADO, TIPO: MINISPLIT MIRAGE, 1 TONELADA, MODELO: ABSOLUT BLUE M12F SERIE: EBF121A8011131234</t>
  </si>
  <si>
    <t>CEA-GYM-ADMN-GYM-MOBI-1081</t>
  </si>
  <si>
    <t>CEA-GYM-ADMN-GYM-MOBI-1082/1</t>
  </si>
  <si>
    <t>ESCRITORIO SECRETARIAL  EN L  COLOR NARANJA</t>
  </si>
  <si>
    <t>CEA-GYM-ADMN-GYM-MOBI-1082/2</t>
  </si>
  <si>
    <t>CEA-GYM-ADMN-GYM-MOBI-1082/3</t>
  </si>
  <si>
    <t>CEA-GYM-ADMN-GYM-MOBI-1082/4</t>
  </si>
  <si>
    <t>CEA-GYM-ADMN-GYM-MOBI-1082/5</t>
  </si>
  <si>
    <t>CEA-GYM-ADMN-GYM-MOBI-1082/6</t>
  </si>
  <si>
    <t>CEA-GYM-ADMN-GYM-MOBI-1082/7</t>
  </si>
  <si>
    <t>CEA-GYM-ADMN-GYM-MOBI-1082/8</t>
  </si>
  <si>
    <t>CEA-GYM-ADMN-GYM-MOBI-1082/9</t>
  </si>
  <si>
    <t>CEA-GYM-ADMN-GYM-MOBI-1083</t>
  </si>
  <si>
    <t>RELOJ CHECADOR DIGITAL TCP/IP</t>
  </si>
  <si>
    <t>CEA-GYM-ADMN-GYM-MOBI-1084</t>
  </si>
  <si>
    <t>LIBRERO</t>
  </si>
  <si>
    <t>CEA-GYM-ADMN-GYM-MOBI-1085</t>
  </si>
  <si>
    <t>MINISPLIT 1.5TON S.F 220V JET COOL SERIE :105TAWM01737</t>
  </si>
  <si>
    <t>CEA-GYM-CONT-GYM-MOBI-1086</t>
  </si>
  <si>
    <t>MINI  SPLIT 1 TR S.F PURE 220 V SERIES: 111TASW10654</t>
  </si>
  <si>
    <t>CEA-GYM-COM-GYM-MOBI-1087</t>
  </si>
  <si>
    <t>MINI SPLIT 2 TR S.F PURE 220 V SERIES: 111TAPE02008</t>
  </si>
  <si>
    <t>CEA-GYM-CONT-GYM-MOBI-1089</t>
  </si>
  <si>
    <t>LIB RERO SOBRE CUBIERTA DE 1.10X.30X.70</t>
  </si>
  <si>
    <t>CEA-GYM-CONT-GYM-MOBI-1090</t>
  </si>
  <si>
    <t>CEA-GYM-CONT-GYM-MOBI-1091</t>
  </si>
  <si>
    <t>CEA-GYM-CONT-GYM-MOBI-1092</t>
  </si>
  <si>
    <t>CEA-GYM-CONT-GYM-MOBI-1093</t>
  </si>
  <si>
    <t>CEA-GYM-CONT-GYM-MOBI-1094</t>
  </si>
  <si>
    <t>LATERAL DE 1.20X.50 DE MADERA DE MELAMINA COLOR VINO</t>
  </si>
  <si>
    <t>CEA-GYM-RH-GYM-MOBI-1095</t>
  </si>
  <si>
    <t>LIBRERO SOBRE CUBIERTA DE .60X.30X.70</t>
  </si>
  <si>
    <t>CEA-GYM-RH-GYM-MOBI-1096</t>
  </si>
  <si>
    <t>CEA-GYM-RH-GYM-MOBI-1097</t>
  </si>
  <si>
    <t>CEA-GYM-TECN-GYM-MOBI-1098</t>
  </si>
  <si>
    <t>ESCRITORIO DE MADERA DE M+E396ELAMINA DE 1.57X.6O CON CAJONERA PEDESTAL Y LATERAL DE 1.00X.45</t>
  </si>
  <si>
    <t>CEA-GYM-TECN-GYM-MOBI-1099</t>
  </si>
  <si>
    <t>LIBRERO DE PISO DE MANDERA DE MELAMINA DE .80X.30X1.20 DE 28MM DE GROSOR</t>
  </si>
  <si>
    <t>CEA-GYM-TECN-GYM-MOBI-1100</t>
  </si>
  <si>
    <t>MINI SPLIT 1.5 TR S.F SERIE SP SERIES: 204tayv00762</t>
  </si>
  <si>
    <t>CEA-GYM-COM-GYM-MOBI-1102</t>
  </si>
  <si>
    <t>BANCA DE 3 PLAZAS DE VINIPIEL COLOR NEGRO</t>
  </si>
  <si>
    <t>CEA-GYM-COM-GYM-MOBI-1103</t>
  </si>
  <si>
    <t>SILLA EJECUTIVA EN TELA PLIANA COLOR NARANJA</t>
  </si>
  <si>
    <t>CEA-GYM-COM-GYM-MOBI-1104</t>
  </si>
  <si>
    <t>CEA-GYM-COM-GYM-MOBI-1105</t>
  </si>
  <si>
    <t xml:space="preserve">LIBRERO PARA EMPOTRAR 1.20x1.20 CON ENTREPAÑOS </t>
  </si>
  <si>
    <t>CEA-GYM-COM-GYM-MOBI-1106</t>
  </si>
  <si>
    <t>MODULO EJECUTIVO EN "L" DE 1.60x.60 CON LATERAL DE 1.20x.50  CON PEDESTAL CAJONERA TRIPLE</t>
  </si>
  <si>
    <t>CEA-GYM-RH-GYM-MOBI-1107</t>
  </si>
  <si>
    <t>ARCHIVERO DE LAMINA ANAQUEL</t>
  </si>
  <si>
    <t>CEA-GYM-RH-GYM-MOBI-1108</t>
  </si>
  <si>
    <t>CEA-GYM-RH-GYM-MOBI-1114</t>
  </si>
  <si>
    <t>ENMICADORA ELECTRICA PARA CREDENCIAL QUECK STAR H220 LAMINATOR HEAT SEAL No. SERIE SKU1703017</t>
  </si>
  <si>
    <t>CEA-GYM-RH-GYM-MOBI-1115</t>
  </si>
  <si>
    <t>SUMADORA ELECTRICA DE 14 DIGITOS CANON MODELO: MP20dHIII SERIE: 20103863</t>
  </si>
  <si>
    <t>CEA-GYM-RH-GYM-MOBI-1116</t>
  </si>
  <si>
    <t>SUMADORA ELECTRICA 12 DIGITOS MARCA CASIO-CELICA MODELO CA-305TS; 2-COLOR PRINTING No. SERIE 12002764</t>
  </si>
  <si>
    <t>CEA-GYM-RH-GYM-MOBI-1117</t>
  </si>
  <si>
    <t>ARCHIVEROS  DE 2 GAVETAS CON CHAPA; COLOR NEGRO, MARCA TAM-MEX</t>
  </si>
  <si>
    <t>CEA-GYM-RH-GYM-MOBI-1118</t>
  </si>
  <si>
    <t>CEA-GYM-RH-GYM-MOBI-1119</t>
  </si>
  <si>
    <t>CEA-GYM-RH-GYM-MOBI-1120</t>
  </si>
  <si>
    <t>CEA-GYM-RH-GYM-MOBI-1121</t>
  </si>
  <si>
    <t>CEA-GYM-RH-GYM-MOBI-1122</t>
  </si>
  <si>
    <t>ARCHIVEROS  DE 2 GAVETAS TAMAÑO OFICIO, CON CHAPA; COLOR NEGRO, MARCA TAM-MEX</t>
  </si>
  <si>
    <t>CEA-GYM-RH-GYM-MOBI-1123</t>
  </si>
  <si>
    <t>ESCRITORIO CON DOS GAVETAS</t>
  </si>
  <si>
    <t>CEA-GYM-RH-GYM-MOBI-1124</t>
  </si>
  <si>
    <t>CEA-GYM-RH-GYM-MOBI-1125</t>
  </si>
  <si>
    <t>CONTADOR DE BILLETES MODELO A71A0618; OFFICE MAX; SERIOE No. 201201202000872</t>
  </si>
  <si>
    <t>CEA-GYM-RH-GYM-MOBI-1128</t>
  </si>
  <si>
    <t>ALMACENADOR DE LÁMINA CON CHAPA DE 1.85 x 1</t>
  </si>
  <si>
    <t>CEA-GYM-RH-GYM-MOBI-1129</t>
  </si>
  <si>
    <t>9 ESTANTES PARA ARCHIVO DE CONCENTRACION</t>
  </si>
  <si>
    <t>1 ESTANTE PARA ARCHIVO DE CONCENTRACION</t>
  </si>
  <si>
    <t>CEA-GYM-RH-GYM-MOBI-1130</t>
  </si>
  <si>
    <t>SUMADORA ELECTRICA</t>
  </si>
  <si>
    <t>CEA-GYM-ALM-GYM-MOBI-1132</t>
  </si>
  <si>
    <t>CEA-GYM-COM-GYM-MOBI-1133</t>
  </si>
  <si>
    <t>ARCHIVERO DE 4 GAVETAS</t>
  </si>
  <si>
    <t>CEA-GYM-MYE-GYM-COM-169</t>
  </si>
  <si>
    <t>MESA DE TRABAJO DE 2.12 X 0.60 X 0.75 EN MADERA DE MELAMINA COLOR PERA/NEGRA</t>
  </si>
  <si>
    <t>CEA-GYM-MYE-GYM-COM-170</t>
  </si>
  <si>
    <t>LIBRERO SOBRE CUBIERTA DE MADERA DE MELAMINA CON ENTREPAÑOS Y PUERTAS DE 1.05 X 0.32 X 1.73 EN COLOR PERA/NEGRO</t>
  </si>
  <si>
    <t>CEA-GYM-MYE-GYM-COM-171</t>
  </si>
  <si>
    <t>REFRIGERADOR MABE 4 GRAFITO</t>
  </si>
  <si>
    <t>CEA-GYM-MYE-GYM-COM-172</t>
  </si>
  <si>
    <t>PANTALLA VIOS LED DE 32"</t>
  </si>
  <si>
    <t>CEA-GYM-MYE-GYM-COM-173</t>
  </si>
  <si>
    <t>CEA-GYM-MYE-GYM-COM-174</t>
  </si>
  <si>
    <t>AIRE ACONDICIONADO MINISPLIT MIRAGE ABSOLUTE X FRIO 1.5 TON SERIE 220CXF181D8071400830</t>
  </si>
  <si>
    <t>CEA-GYM-MYE-GYM-COM-175</t>
  </si>
  <si>
    <t>MINISPLIT MIRAGE BLUE 2 TON 220 SERIE: EHF261P9011501570 Y CHF26199011500626</t>
  </si>
  <si>
    <t>CEA-GYM-MYE-GYM-COM-176</t>
  </si>
  <si>
    <t>CEA-GYM-MYE-GYM-COM-177</t>
  </si>
  <si>
    <t xml:space="preserve">GABINETE  </t>
  </si>
  <si>
    <t>CEA-GYM-MYE-GYM-COM-178</t>
  </si>
  <si>
    <t>CEA-GYM-MYE-GYM-COM-179</t>
  </si>
  <si>
    <t>CEA-GYM-MYE-GYM-COM-180</t>
  </si>
  <si>
    <t>LIBRERO SOBRE CUBIERTA</t>
  </si>
  <si>
    <t>CEA-GYM-MYE-GYM-COM-181</t>
  </si>
  <si>
    <t>CEA-GYM-MYE-GYM-COM-182</t>
  </si>
  <si>
    <t>CEA-GYM-MYE-GYM-COM-183</t>
  </si>
  <si>
    <t>CUBIERTA CON ENTREPAÑOS</t>
  </si>
  <si>
    <t>CEA-GYM-MYE-GYM-COM-184</t>
  </si>
  <si>
    <t>CEA-GYM-MYE-GYM-COM-185</t>
  </si>
  <si>
    <t>CREDENZA COLOR VINO</t>
  </si>
  <si>
    <t>CEA-GYM-MYE-GYM-COM-186</t>
  </si>
  <si>
    <t>CEA-GYM-MYE-GYM-COM-187</t>
  </si>
  <si>
    <t>CEA-GYM-MYE-GYM-COM-188</t>
  </si>
  <si>
    <t>CEA-GYM-MYE-GYM-COM-191</t>
  </si>
  <si>
    <t>UNA TOMA TURNOS PARA EL AREA DE CAJAS, DIMENSIONES 60 X 27 CM LUZ LED ROJA: TAMAÑO DEL NUMERO 14 CM. NUMERO DE CAJA, NUMERO DE TURNO, DISPENSADOR CARACOL 2000 TURNOS, CINCO ROLLOS DE 2000 TURNOS, PARA OCHO CAJAS</t>
  </si>
  <si>
    <t>CEA-GYM-MYE-GYM-COM-192</t>
  </si>
  <si>
    <t>UNA TOMA TURNOS PARA EL AREA DE CAJAS, DIMENSIONES 32 X 27 CM LUZ LED ROJA: TAMAÑO DEL NUMERO 14 CM. NUMERO DE CAJA, NUMERO DE TURNO, DISPENSADOR CARACOL 2000 TURNOS, CINCO ROLLOS DE 2000 TURNOS, PARA OCHO CAJAS</t>
  </si>
  <si>
    <t>CEA-GYM-MYE-GYM-COM-194</t>
  </si>
  <si>
    <t>COFRE DE SGURIDAD FABRICADO EN LAMINA CAL 12 PARA INSTALARSE EN PISO 25 KGS, MARCA FULTON</t>
  </si>
  <si>
    <t>CEA-GYM-MYE-GYM-COM-195</t>
  </si>
  <si>
    <t>3 GABINETES DE MADERA  DE MELAMINA DE 1.60 X .40 X .75 CON PUERTAS Y ENTREPAÑO</t>
  </si>
  <si>
    <t>CEA-GYM-AML-GYM-COM-196</t>
  </si>
  <si>
    <t>1 BAFLES AMPLICADO MASTER RECARGABLE</t>
  </si>
  <si>
    <t>CEA-GYM-AML-GYM-COM-197</t>
  </si>
  <si>
    <t>CEA-GYM-AML-GYM-COM-198</t>
  </si>
  <si>
    <t>CAMARA DIGITAL MODELO COOLPIX A100, COLOR MORADO/20.1 MEGAPIXELES/5X ZOOM/ PANTALLA LCD 2.7"/VIDEO EN HD/720P/INCLUYE ACCESORIOS : SD CARD 16 GB Y CORREA</t>
  </si>
  <si>
    <t>CEA-GYM-AML-GYM-COM-199</t>
  </si>
  <si>
    <t>CEA-GYM-AML-GYM-COM-200</t>
  </si>
  <si>
    <t>CEA-GYM-AML-GYM-COM-201</t>
  </si>
  <si>
    <t>MINI SPLIT X22.0 TONELA MODELO:CXF261F,SERIE:EX261F7041700538</t>
  </si>
  <si>
    <t>CEA-GYM-AML-GYM-COM-202</t>
  </si>
  <si>
    <t>MINI SPLIT X22.0 TONELA MODELO:CXF261F,SERIE:EX261F7041701916</t>
  </si>
  <si>
    <t>CEA-GYM-AML-GYM-COM-203</t>
  </si>
  <si>
    <t>MINI SPLIT X22.0 TONELA MODELO:CXF261F,SERIE:EX261F7041701752</t>
  </si>
  <si>
    <t>CEA-GYM-AML-GYM-COM-204</t>
  </si>
  <si>
    <t>MINI SPLIT X21.5 TONELA MODELO:CXF181F,SOLO FRIO,SERIE:EX181F7041700226</t>
  </si>
  <si>
    <t>CEA-GYM-AML-GYM-COM-205</t>
  </si>
  <si>
    <t>MINI SPLIT X22.0 TONELA MODELO:CXF261F,FRIO 10.5 SEER,SERIE:EX261F7041703535</t>
  </si>
  <si>
    <t>CEA-GYM-AML-GYM-COM-206</t>
  </si>
  <si>
    <t>MINI SPLIT X21.5 TONELA MODELO:CXF181F,SOLO FRIO,SERIE:EX181F7041702859</t>
  </si>
  <si>
    <t>CEA-GYM-AML-GYM-COM-207</t>
  </si>
  <si>
    <t>MINI SPLIT X21.5 TONELA MODELO:CXF181F,SOLO FRIO,SERIE:EX181F7041703505</t>
  </si>
  <si>
    <t>CEA-GYM-AML-GYM-COM-208</t>
  </si>
  <si>
    <t>ARCHIVERO METALICO INSTTITUCIONAL MARCA: OFIK, COLOR: ARENA,2 GAVETAS .45X .72 X .63 CM</t>
  </si>
  <si>
    <t>CEA-GYM-MYE-GYM-ADM-209</t>
  </si>
  <si>
    <t xml:space="preserve">CAMARAS SEGURIDAD, DVR CON DISCO, 4 CAMARAS,SERIE: </t>
  </si>
  <si>
    <t>CEA-GYM-MYE-GYM-ADM-210</t>
  </si>
  <si>
    <t>MINI SPLIT MARCA: MIRAGE, MODELO: EXF161F, 2 TONELADAS ,SERIE: EXF161F7071801780</t>
  </si>
  <si>
    <t>CEA-GYM-MYE-GYM-ADM-211</t>
  </si>
  <si>
    <t>MINI SPLIT MARCA: MIRAGE, MODELO: EXE1211F, 1 TONELADA ,SERIE: EXE121F7071842803</t>
  </si>
  <si>
    <t>CEA-GYM-MYE-GYM-ADM-212</t>
  </si>
  <si>
    <t>MINI SPLIT , MARCA: MIRAGE R22, MODELO: EXF121F, 1 TONELADA, SERIE: EXF121F7071842786</t>
  </si>
  <si>
    <t>CEA-GYM-MYE-GYM-ADM-213</t>
  </si>
  <si>
    <t>MINI SPLIT, MARCA: FROZEN, 1 TONELADA, 220V.</t>
  </si>
  <si>
    <t>CEA-GYM-MYE-GYM-ADM-214</t>
  </si>
  <si>
    <t>CEA-GYM-MYE-GYM-ADM-215</t>
  </si>
  <si>
    <t>CEA-GYM-MYE-GYM-ADM-216</t>
  </si>
  <si>
    <t>CEA-GYM-MYE-GYM-ADM-217</t>
  </si>
  <si>
    <t>CEA-GYM-MYE-GYM-ADM-218</t>
  </si>
  <si>
    <t>CEA-GYM-COML-GYM-TRNS-0076</t>
  </si>
  <si>
    <t>MOTICLETA MARCA ITALIKA,  TIPO FT-150, MODELO 2007, COLOR ROJO, SERIE CHASIS: LLCLPS2E271B8302</t>
  </si>
  <si>
    <t>CEA-GYM-COML-GYM-TRNS-0122</t>
  </si>
  <si>
    <t>MOTOCICLETA T. TRABAJO ISLO, MODELO 2010, CÓDIGO ADVANCE150, COLOR BLANCO, SERIE: LZSPTCK1XA1100176</t>
  </si>
  <si>
    <t>CEA-GYM-COML-GYM-TRNS-0123</t>
  </si>
  <si>
    <t>MOTOCICLETA T. TRABAJO ISLO, MODELO 2010, CÓDIGO ADVANCE 150, COLOR BLANCO, SERIE: LZSPTCK19A1100122</t>
  </si>
  <si>
    <t>CEA-GYM-COML-GYM-TRNS-0124</t>
  </si>
  <si>
    <t>MOTOCICLETA T. TRABAJO ISLO, MODELO 2010, CÓDIGO ADVANCE 150, COLOR BLANCO, SERIE: LZSPTCK19A1100377</t>
  </si>
  <si>
    <t>CEA-GYM-COML-GYM-TRNS-0125</t>
  </si>
  <si>
    <t>MOTOCICLETA NUEVA, MARCA ITALIKA, TIPO: FT150,  MODELO: 2011, COLOR: ROJO, SERIE: 3SCPFTEE7B1005461</t>
  </si>
  <si>
    <t>CEA-GYM-COML-GYM-TRNS-0126</t>
  </si>
  <si>
    <t xml:space="preserve">MOTOCICLETA NUEVA, MARCA ITALIKA, TIPO: FT150, MODELO: 2011, COLOR: NEGRA, SERIE: 3SCPFTEE5B1012506 </t>
  </si>
  <si>
    <t>CEA-GYM-COML-GYM-TRNS-0127</t>
  </si>
  <si>
    <t>MOTOCICLETA NUEVA, MARCA ITALIKA, TIPO: FT150, MODELO: 2013, COLOR: ROJO, SERIE  3SCPFTEE0D1003862</t>
  </si>
  <si>
    <t>CEA-GYM-COML-GYM-TRNS-0128</t>
  </si>
  <si>
    <t>MOTOCICLETA NUEVA, MARCA ITALIKA, TIPO: FT150, MODELO: 2013, COLOR: ROJO No. SERIE  3SCPFTEE4D1003668</t>
  </si>
  <si>
    <t>CEA-GYM-COML-GYM-TRNS-0130</t>
  </si>
  <si>
    <t>MOTOCICLETA ITALIKA XFT 125 CC AÑO 2012 COLOR AZUL. NUEVA SERIE: 3SCPXFDE4C1003149</t>
  </si>
  <si>
    <t>CEA-GYM-COML-GYM-TRNS-0131</t>
  </si>
  <si>
    <t>MOTOCICLETA ITALIKA AÑO: 2013 COLOR: AZUL PLATA; SERIE: 3SCPFTEE8D1028508</t>
  </si>
  <si>
    <t>CEA-GYM-COML-GYM-TRNS-0132</t>
  </si>
  <si>
    <t>MOTOCICLETA ITALIKA AÑO: 2017COLOR: BLANCO ; SERIE: 3SCPFTEE84H1028429</t>
  </si>
  <si>
    <t>CEA-GYM-COML-GYM-TRNS-0133</t>
  </si>
  <si>
    <r>
      <t xml:space="preserve">MOTOCICLETA MARCA ITALIKA,MODELO FT150, AÑO 2017,COLOR ROJO, SERIE: </t>
    </r>
    <r>
      <rPr>
        <sz val="9"/>
        <color indexed="8"/>
        <rFont val="Century Gothic"/>
        <family val="2"/>
      </rPr>
      <t>3SCPFTEE9J1040419</t>
    </r>
  </si>
  <si>
    <t>CEA-GYM-COML-GYM-TRNS-0134</t>
  </si>
  <si>
    <t xml:space="preserve"> MOTO CARRO,  MARCA: KURAZAI  SERIE: LZHDMZS8LA000165 </t>
  </si>
  <si>
    <t>CEA-GYM-COML-GYM-TRNS-0135</t>
  </si>
  <si>
    <t xml:space="preserve"> MOTO CARRO, MARCA: KURAZAI  SERIE: LZSHDMZSLA000159 </t>
  </si>
  <si>
    <t>CEA-GYM-COML-GYM-TRNS-0136</t>
  </si>
  <si>
    <t xml:space="preserve"> MOTO CARRO, MARCA: KURAZAI  SERIE: LZSHDMZSLA000170 </t>
  </si>
  <si>
    <t>CEA-GYM-COML-GYM-TRNS-0137</t>
  </si>
  <si>
    <t xml:space="preserve"> MOTO CARRO, MARCA: KURAZAI  SERIE: LZSHDMZSLA000163 </t>
  </si>
  <si>
    <t>CEA-GYM-COML-GYM-TRNS-0138</t>
  </si>
  <si>
    <t xml:space="preserve"> MOTO, MARCA: KURAZAI  SERIE: 3K3TAKCD1L1003658 </t>
  </si>
  <si>
    <t>CEA-GYM-COML-GYM-TRNS-0139</t>
  </si>
  <si>
    <t xml:space="preserve"> MOTO,  MARCA:  KURAZAI  SERIE: 3K3TAKCD5L1004070 </t>
  </si>
  <si>
    <t>CEA-GYM-TECN-GYM-TRNS-0071</t>
  </si>
  <si>
    <t>VEHICULO NUEVO, MARCA NISSAN, TIPO PICK UP DOBLE CABINA, COLOR BLANCO, SERIE: 010563, MODELO 1998. SERIE: 3N1CD138WK0010563</t>
  </si>
  <si>
    <t>CEA-GYM-PRSM-GYM-TRNS-0090</t>
  </si>
  <si>
    <t>CAMIONETA NUEVA MARCA "FORD" COURIER, MODELO 2007, MOTOR 1.6L, TRANSMISIÓN MANUAL DE CINCO VELOCIDADES, COLOR PLATA METÁLICO, SERIE: 9BFBT32N577-858484</t>
  </si>
  <si>
    <t>CEA-GYM-TECN-GYM-TRNS-077</t>
  </si>
  <si>
    <t>CAMIONETA NUEVA MARCA FORD COURIER 4X2, MODELO 2008, MOTOR 1.6L, TRANSMISIÓN MANUAL DE CINCO VELOCIDADES, COLOR BLANCO OXFORD, SERIE: 9BFBT32N687-862187</t>
  </si>
  <si>
    <t>CEA-GYM-PRSM-GYM-TRNS-0092</t>
  </si>
  <si>
    <t>AUTOMÓVIL NUEVO, MARCA VOLKSWAGEN, TIPO JETTA VERSIÓN TRENDLINE, MODELO 2006, MOTOR 2.0L, TRANMISIÓN AUTOMÁTICA DE 4 VELOCIDADES, COLOR GRIS PLATINO METÁLICO, SERIE: 3VWYV49MX6M039831</t>
  </si>
  <si>
    <t>CEA-GYM-PRSM-GYM-TRNS-0095</t>
  </si>
  <si>
    <t>VEHICULO, MARCA DODGE,MODELO RAM 2500, TIPO PICK UP, AÑO 2002,COLOR ROJA, SERIE: ID7HA16N02J214398</t>
  </si>
  <si>
    <t>CEA-GYM-PRSM-GYM-TRNS-0096</t>
  </si>
  <si>
    <t>VEHICULO,  MARCA FORD,TIPO RANGER, PICK UP , MODELO 2011, COLOR BLANCO,SERIE: 8AFER5AD9B6362508</t>
  </si>
  <si>
    <t>CEA-GYM-TECN-GYM-TRNS-0097</t>
  </si>
  <si>
    <t xml:space="preserve">VEHICULO , MARCA DODGE, TIPO RAM PICK UP , MODELO 2000, COLOR BLANCO, SERIE: 3B7JC26Y8YM223478 </t>
  </si>
  <si>
    <t>CEA-GYM-TECN-GYM-TRNS-0098</t>
  </si>
  <si>
    <r>
      <t>VEHICULO , MARCA FORD, TIPO RANGER PICK UP , MODELO 2011, COLOR BLANCO OXFORD, SERIE: 8AFER5AD0B6-</t>
    </r>
    <r>
      <rPr>
        <sz val="9"/>
        <color indexed="8"/>
        <rFont val="Century Gothic"/>
        <family val="2"/>
      </rPr>
      <t>326142</t>
    </r>
  </si>
  <si>
    <t>CEA-GYM-PRSM-GYM-TRNS-0099</t>
  </si>
  <si>
    <t>VEHICULO , MARCA FORD, TIPO RANGER PICK UP , MODELO 2009, COLOR BLANCO OXFORD, SERIE: 8AFDT52D196-215735</t>
  </si>
  <si>
    <t>CEA-GYM-TECN-GYM-TRNS-0100</t>
  </si>
  <si>
    <t>VEHICULO , MARCA VOLKSWAGEN, TIPO: PASSAT, MODELO: 2008, COLOR BLANCO, SERIE: WVWAK73C48E072766</t>
  </si>
  <si>
    <t>CEA-GYM-TECN-GYM-TRNS-0101</t>
  </si>
  <si>
    <t>VEHICULO , MARCA FORD, TIPO F150 PICK UP , MODELO 2006,  SERIE: 3FTRF17256M-A19099, PLACAS: VC47976, MOVIL: 42</t>
  </si>
  <si>
    <t>CEA-GYM-TECN-GYM-TRNS-0102</t>
  </si>
  <si>
    <t>VEHICULO , MARCA FORD, TIPO F150 PICK UP , MODELO 2006,  SERIE: 3FTGF17W36M-A04160, PLACAS: VC47986, MOVIL: 44</t>
  </si>
  <si>
    <t>CEA-GYM-TECN-GYM-MAQN-0006</t>
  </si>
  <si>
    <t>MAQUINA ROTOSONDA DE REVERSA INSTANTANEA PARA GIRAR VARILLAS, CON MOTOR 8 H.P., MARCA: BRIGGS STRATON</t>
  </si>
  <si>
    <t>CEA-GYM-TECN-GYM-MAQN-0007</t>
  </si>
  <si>
    <t>MAQUINA SOLDADORA, MARCA: RAMZA, MODELO 225-N</t>
  </si>
  <si>
    <t>CEA-GYM-TECN-GYM-MAQN-0008</t>
  </si>
  <si>
    <t>UN CHASIS MARCA: INTERNATIONAL MODELO: 2005, Nº SERIE MOTOR: 531HM2U1462607, Nº SERIE CHASIS: 1HTWGADT25J044798, UN MODULO HIDRONEUMATICO PARA DESASOLVE, MARCA AQUATECH, CON CAP. 15 YD3, MODELO: B15, BOMBA DE ALTA PRESIÓN DE 65 G.P.M. A 2,000 PSI CON ACC.</t>
  </si>
  <si>
    <t>CEA-GYM-TECN-GYM-MAQN-0009</t>
  </si>
  <si>
    <t>DOS MACUERNAS PARA DESAZOLVE DE TUBERIA CON MOTOR A GASOLINA DE 85 H.P.</t>
  </si>
  <si>
    <t>CEA-GYM-TECN-GYM-MAQN-0010</t>
  </si>
  <si>
    <t>EQUIPO DE RETROEXCAVADORA CON BRAZO EXTENSIBLE Y MARTILLO HIDRAULICO, MOTOR DIESEL, CON UNA POTENCIA AL VOLANTE 77 H.P., TRANSMISIÓN SERVOMECÁNICA EN CONFIGURACIÓN SINCRONIZADA DE 4 VEL. DE AVANCE Y 4 DE RETROCESO, BRAZO EXTENSIBLE DE 5.47 METROS, TOLDO D</t>
  </si>
  <si>
    <t>CEA-GYM-TECN-GYM-MAQN-0011</t>
  </si>
  <si>
    <t>UNA GRÚA ARTICULADA NUEVA, MARCA HIAB, TIPO: 099 B-3 CLX, CAPACIDAD NOMINAL 8.5 TONELADAS METRO, BASE, COLUMNA Y DOS BRAZOS ARTICULADOS, TRES EXTENSIONES HIDRAULICAS, CONTROLES DOBLES CRUZADOS, CON LA MISMA SECUENCIA DE OPERACIÓN EN AMBOS LADOS, PARA OPER</t>
  </si>
  <si>
    <t>CEA-GYM-TECN-GYM-MAQN-0012</t>
  </si>
  <si>
    <t>MAQUINA DE SOLDAR MODELO 235 AC</t>
  </si>
  <si>
    <t>CEA-GYM-TECN-GYM-MAQN-0023</t>
  </si>
  <si>
    <t>MAQUINA CORTADORA DE ASFALTO</t>
  </si>
  <si>
    <t>CEA-GYM-TECN-GYM-MAQN-0024</t>
  </si>
  <si>
    <t>MARTILLO HIDRAULICO MARCA OCTEC MODELO OKT 3450 (NUEVO) PARA RETROEXCAVADORA 580M.</t>
  </si>
  <si>
    <t>CEA-GYM-TECN-GYM-HYA-0001</t>
  </si>
  <si>
    <t>3 GABINETES MARCA NEMA 3R 60X50X25 TECN COLOR AMARILLO CLARO</t>
  </si>
  <si>
    <t>CEA-GYM-TECN-GYM-HYA-0002</t>
  </si>
  <si>
    <t>ESMERILADORA ANG. 7" 2200W 120V</t>
  </si>
  <si>
    <t>CEA-GYM-TECN-GYM-HYA-0003</t>
  </si>
  <si>
    <t>POLIPASTO DE 5 TONELADAS</t>
  </si>
  <si>
    <t>CEA-GYM-TECN-GYM-HYA-0004</t>
  </si>
  <si>
    <t>Martillo de impacto Bosch</t>
  </si>
  <si>
    <t>CEA-GYM-TECN-GYM-HYA-0005</t>
  </si>
  <si>
    <t>CEA-GYM-TECN-GYM-HYA-0006</t>
  </si>
  <si>
    <t>Voltiamperimetro de gancho marca Fluke 1000 Volts 600 A°</t>
  </si>
  <si>
    <t>CEA-GYM-TECN-GYM-HYA-0007</t>
  </si>
  <si>
    <t>ESMERIL ANGULAR DW 7" DWE4557-B3</t>
  </si>
  <si>
    <t>CEA-GYM-TECN-GYM-EQOT-</t>
  </si>
  <si>
    <t>UNA MOTOBOMBA, MARCA: EMCO MONOFASICA 100-N, 1 H.P., MOD.M43DG00A2AA, SERIE: 682FAG0906</t>
  </si>
  <si>
    <t>CEA-GYM-TECN-GYM-EQOT-0017</t>
  </si>
  <si>
    <t>UNA MOTOBOMBA, MARCA: BONASA,  AC51 5M 3.5 H.P.</t>
  </si>
  <si>
    <t>CEA-GYM-TECN-GYM-EQOT-0018</t>
  </si>
  <si>
    <t xml:space="preserve">EQUIPO PARA CORTE Y SOLDADURA, MARCA: SILVER  </t>
  </si>
  <si>
    <t>CEA-GYM-TECN-GYM-EQOT-0019</t>
  </si>
  <si>
    <t>ESMERILADORA ANGULAR DE WALT, MODELO: DW494</t>
  </si>
  <si>
    <t>ROTOZONDA EQUIPADA CON MOTOR DE 8 H.P., MODELO R-2093-1</t>
  </si>
  <si>
    <t>COMPRESOR TANQUE 3/4, CATALAGO 156908, PISTOLA PARA COMPRESOR CAT-4141124</t>
  </si>
  <si>
    <t>UN PAR DE MALACATES MODELO: M4082, TIPO: IV VERTICAL INCLINADO</t>
  </si>
  <si>
    <t>MALACATE VERTICAL, MODELO: 4082, TIPO: IV</t>
  </si>
  <si>
    <t xml:space="preserve">CEA-GYM-TECN-GYM-EQOT-0067 </t>
  </si>
  <si>
    <t>UN REMOLQUE PARA GRÚA DE CANAL DE 4" CON CARGADORES DOS EJES, LLANTAS 15" GRÚA GIRATORIA DE 180°</t>
  </si>
  <si>
    <t>MALACATE MODELO M-4082, TIPO II, UN  PAR VERTICAL INCLINADO CON CHASIS UN SOLO EJE, MOTOR DE 16 HP</t>
  </si>
  <si>
    <t>DOS MALACATES VERTICAL, TIPO II, MOD M-4082 CHASIS DE UN EJE, MOTOR DE 16 H.P.</t>
  </si>
  <si>
    <t>MINICAMARA DIGITAL</t>
  </si>
  <si>
    <t>CEA-GYM-TECN-GYM-EQOT-0020</t>
  </si>
  <si>
    <t xml:space="preserve">NIVEL AUTOMATICO, MARCA: SPECTRA-TRIMBLE, MODELO: AL124, SERIE Nº: 800996, CON TRIPIE ESTADAL DE ALUMINIO DE 4M, HERRAMIENTA PARA AJUSTE </t>
  </si>
  <si>
    <t>CEA-GYM-TECN-GYM-EQOT-0021</t>
  </si>
  <si>
    <t>UN TRANSFORMADOR TRIFÁSICO 13,200-440- 254 V, ENFRIADO EN ACEITE TIPO DISTRIBUCIÓN DE 750KVA, MARCA:  CONTINENTAL ELECTRIC, Nº SERIE:405-15848</t>
  </si>
  <si>
    <t>CEA-GYM-TECN-GYM-EQOT-0022</t>
  </si>
  <si>
    <t>DOS VÁLVULAS DE CONTROL DE NIVEL MODULACION Y FLOTADOR VERTICAL DE 16"</t>
  </si>
  <si>
    <t>CEA-GYM-TECN-GYM-EQOT-0023</t>
  </si>
  <si>
    <t>UNA VÁLVULA REDUCTORA Y SOSTENEDORA DE PRESION DE 10"</t>
  </si>
  <si>
    <t>CEA-GYM-TECN-GYM-EQOT-0024</t>
  </si>
  <si>
    <t>UNA VÁLVULA REDUCTORA DE PRESIÓN DE 4", UN FILTRO GRANDE DE CONTROL 3.8" Y UNA VÁLVULA DE BRONCE 4"</t>
  </si>
  <si>
    <t>CEA-GYM-TECN-GYM-EQOT-0025</t>
  </si>
  <si>
    <t>UNA VÁLVULA REDUCTORA DE PRESION DE 10 PULGADAS</t>
  </si>
  <si>
    <t>CEA-GYM-TECN-GYM-EQOT-0026</t>
  </si>
  <si>
    <t>UNA MOTOBOMBA BONASA AC5615M 3.5 H.P.</t>
  </si>
  <si>
    <t>LOTE DE LAMPARAS DE MANO</t>
  </si>
  <si>
    <t>CEA-GYM-TECN-GYM-EQOT-0027</t>
  </si>
  <si>
    <t>3 MASCARILLAS  CARA COMPLETA, MARCA SURVIVAIR</t>
  </si>
  <si>
    <t>UN TECLE DE DIFERENCIAL DE 2000 KILOGRAMOS MODELO 622</t>
  </si>
  <si>
    <t>CEA-GYM-COML-GYM-EQOT-0028</t>
  </si>
  <si>
    <t>UN NIVEL AUTOMÁTICO, MODELO: AL232, MARCA: TRIMBLE, Nº SERIE: 805764 (INCLUYE TRIPIE Y ESTADAL DE ALUMINIO DE 4 METROS)</t>
  </si>
  <si>
    <t>CEA-GYM-PRSM-GYM-EQOT-0029</t>
  </si>
  <si>
    <t>DOS ESTADAL DE ALUMINIO 4 METROS</t>
  </si>
  <si>
    <t>DOS MULTIMETROS DIGITALES DE GANCHO RMS VERDADEROS</t>
  </si>
  <si>
    <t>CEA-GYM-TECN-GYM-EQOT-0030</t>
  </si>
  <si>
    <t>UN MULTIMETRO DIGITAL DE GANCHO USO GENERAL, MARCA: FRUKER</t>
  </si>
  <si>
    <t>CEA-GYM-TECN-GYM-EQOT-0046</t>
  </si>
  <si>
    <t xml:space="preserve">5 AHORRADORES Y PROTECTORES DE MOTORES MARCA: POWER PLANER  III, DE 440 VOLTS CADA UNO,  TIPO: L24 150 HP, L16 125 HP, L16 75 HP, L18 100 HP Y L18 125 H.P. </t>
  </si>
  <si>
    <t>CEA-GYM-TECN-GYM-EQOT-0031</t>
  </si>
  <si>
    <t>BOMBA DE SUCCION Y DESCARGA AUTOCEBANTES, MARCA: EVANS DE 4" CON MOTOR A GASOLINA, 10 H.P., MODELO: HM100 4X4</t>
  </si>
  <si>
    <t>TECLE CADENA TRUPPER PARA 3 TONELADAS</t>
  </si>
  <si>
    <t>CEA-GYM-TECN-GYM-EQOT-0032</t>
  </si>
  <si>
    <t>UN DETECTOR DE FUGAS GEOFONO INSTRUMENTADO, MARCA: GUTTERMANN MESSTECHNIK, MODELO: AQUASCOPE, TIPO: COMBINADO, INCLUYE AMPLIFICADOR AJUSTE AL CINTO, UN MICROFONO DE PISO, UN MICROFONO DE MANO, UNA BARRA PARA MICROFONO DE PISO, TRES BARRAS DE EXTENSIÓN, UN</t>
  </si>
  <si>
    <t>CEA-GYM-TECN-GYM-EQOT-0033</t>
  </si>
  <si>
    <t>BOMBA AUTO CEBANTES, MARCA: EVANS, MODELO: AC2MGO500R, EQUIPADA CON MOTOR A GASOLINA ROBIN DE 5 H.P., CON SUCCIÓN Y DESCARGA DE 2".</t>
  </si>
  <si>
    <t>CEA-GYM-TECN-GYM-EQOT-0034</t>
  </si>
  <si>
    <t>UN SISTEMA DE TRATAMIENTO DE AGUA STAR 2</t>
  </si>
  <si>
    <t>CEA-GYM-TECN-GYM-EQOT-0035</t>
  </si>
  <si>
    <t>UN CLORADOR 10 KILOS, MARCA: WALLACE AND TIERNAN, PARA MONTAJE EN CILINDRO, OPERACIÓN MANUAL, PARA UN RANGO DE DOSIFICACIÓN DE 48 KGS</t>
  </si>
  <si>
    <t>CEA-GYM-TECN-GYM-EQOT-0036</t>
  </si>
  <si>
    <t>UNA MOTOBOMBA, MARCA: BRIGGS STRATTON, 65 H.P. 2X2</t>
  </si>
  <si>
    <t>CEA-GYM-TECN-GYM-EQOT-0037</t>
  </si>
  <si>
    <t>UNA MAQUINA DE SOLDAR, MARCA: RANGER 10,000 LINCO (USADA )</t>
  </si>
  <si>
    <t>CEA-GYM-TECN-GYM-EQOT-0038</t>
  </si>
  <si>
    <t>UNA CORTADORA DE METAL 14" DEWAL 28,700.00</t>
  </si>
  <si>
    <t>UNA BOMBA DOSIFICADORA, MCA-LMI 1 GPH, 110 VOLTS, PARA UNA CONTRAPRESIÓN DE 110 PSI</t>
  </si>
  <si>
    <t>CEA-GYM-TECN-GYM-EQOT-0039</t>
  </si>
  <si>
    <t>TALADRO ESTAC DE COL. 3/4  41 H.P.</t>
  </si>
  <si>
    <t>CEA-GYM-TECN-GYM-EQOT-0040</t>
  </si>
  <si>
    <t>VARIADOR DE VELOCIDAD DANFOSS</t>
  </si>
  <si>
    <t>CEA-GYM-TECN-GYM-EQOT-0041</t>
  </si>
  <si>
    <t>TRADUCTOR DE PRESION 150 PSI 4-LOM</t>
  </si>
  <si>
    <t>CEA-GYM-TECN-GYM-EQOT-0042</t>
  </si>
  <si>
    <t xml:space="preserve">UN EQUIPO PARA ELECTROFUCIONAR CONEXIONES DE POLIETILENO 1/2" HASTA 24" </t>
  </si>
  <si>
    <t>CEA-GYM-TECN-GYM-EQOT-0043</t>
  </si>
  <si>
    <t>VARIOS: LAVADORA PORTÁTIL CON RUEDAS LAP-100, CÓDIGO: 16211</t>
  </si>
  <si>
    <t>CEA-GYM-TECN-GYM-EQOT-0044</t>
  </si>
  <si>
    <t>UN COMPRESOR, MARCA: EVANS DE 3 H.P., 108 LTS.</t>
  </si>
  <si>
    <t>CEA-GYM-TECN-GYM-EQOT-0045</t>
  </si>
  <si>
    <t>MANGUERAS DE 3/8" PARA COMPRESOR (15 M)</t>
  </si>
  <si>
    <t>CEA-GYM-TECN-GYM-EQOT-0051</t>
  </si>
  <si>
    <t>UN SUBMONITOR PREMIUM CON APARTARAYOS, MARCA: FRANKLIN ELECTRIC)</t>
  </si>
  <si>
    <t>CEA-GYM-TECN-GYM-EQOT-0050</t>
  </si>
  <si>
    <t>UN ESMERILADOR ANGULAR DW 7", MODELO: D28494WB3</t>
  </si>
  <si>
    <t>CEA-GYM-TECN-GYM-EQOT-0049</t>
  </si>
  <si>
    <t>CINCO TORRETAS PREVENTIVA DE 48"</t>
  </si>
  <si>
    <t>CEA-GYM-TECN-GYM-EQOT-0052</t>
  </si>
  <si>
    <t>UN TECLE DE CADENA DE 3 TONELADAS</t>
  </si>
  <si>
    <t>CEA-GYM-TECN-GYM-EQOT-0054</t>
  </si>
  <si>
    <t>ROTOMARTILLO COMBINADO, MODELO: D25253K-QU</t>
  </si>
  <si>
    <t>CEA-GYM-TECN-GYM-EQOT-0059</t>
  </si>
  <si>
    <t>UNA ESMERILADORA ANGULAR 7, 15 AMP, 6500 RPM.</t>
  </si>
  <si>
    <t>CEA-GYM-TECN-GYM-EQOT -0060</t>
  </si>
  <si>
    <t>UN GENERADOR DE ENERGÍA MARCA: COLEMAN CHAMPION N/V AMARILLO SERV# N / V</t>
  </si>
  <si>
    <t>CEA-GYM-TECN-GYM-EQOT-0061</t>
  </si>
  <si>
    <t>UNA MOTOBOMBA, MARCA: EVANS SAL. 3" DE 7.5 H.P.</t>
  </si>
  <si>
    <t>CEA-GYM-TECN-GYM-EQOT-0062</t>
  </si>
  <si>
    <t>UN TRANSFORMADOR DE 75 KVA, MARCA: IEM, VOLTS 13200/440/254</t>
  </si>
  <si>
    <t>CEA-GYM-TECN-GYM-EQOT-0063</t>
  </si>
  <si>
    <t>CORTADORA DE PLASMA, MARCA CHICAGO 240 V.</t>
  </si>
  <si>
    <t>CEA-GYM-TECN-GYM-EQOT-0064</t>
  </si>
  <si>
    <t>TECLE PARA 3 TONELADAS</t>
  </si>
  <si>
    <t>CEA-GYM-TECN-GYM-EQOT-0065</t>
  </si>
  <si>
    <t xml:space="preserve">BOMBA DE SUCCIÓN AUTOCENBANTE DE 7.5 H.P. 3X3 </t>
  </si>
  <si>
    <t>CEA-GYM-TECN-GYM-EQOT-0066</t>
  </si>
  <si>
    <t>GENERADOR DE 5.5 KVA DE 10 H.P.</t>
  </si>
  <si>
    <t>CEA-GYM-TECN-GYM-EQOT-0067</t>
  </si>
  <si>
    <t>FABRICACIÓN DE REMOLQUE, TIPO BATANGA CON CHASIS Y DOBLE EJE, RINES Y LLANTAS  RODADO 17 INCLUYE: TIRON TIPO "A" DE  2 1/2", GATO GIRATORIO C/MANIBELA, LUCES CONECTORES Y PROTECCION CON MAYA  CICLONICA.</t>
  </si>
  <si>
    <t>UNA SOLDADORA INDUSTRIAL, MARCA: LINCOLN RX-450</t>
  </si>
  <si>
    <t>UN MARTILLO ELECTRICO CON DIABLITO</t>
  </si>
  <si>
    <t>UN MOTOR A GASOLINA, CUATRO TIEMPOS, 20 H.P., ARRRANQUE ELECTRICO, ENCENDIDO ELECTRICO, 2 CILINDROS, NO SILENCIADOR</t>
  </si>
  <si>
    <t>UNA MOTOBOMBA 3" DE 9 H.P.</t>
  </si>
  <si>
    <t>CEA-GYM-TECN-GYM-EQOT-0068</t>
  </si>
  <si>
    <t>BALLERINA DE GASOLINA PARA COMPACTAR TIERRAS</t>
  </si>
  <si>
    <t>CEA-GYM-TECN-GYM-EQOT-0069</t>
  </si>
  <si>
    <t>UNA BOMBA DOSIFICADORA,  MARCA: PREMIA 75 ECONO</t>
  </si>
  <si>
    <t>CEA-GYM-TECN-GYM-EQOT-0070</t>
  </si>
  <si>
    <t>CEA-GYM-TECN-GYM-EQOT-0071</t>
  </si>
  <si>
    <t>UNA BOMBA DOSIFICADORA,  MARCA:  PREMIA 75 ECONO</t>
  </si>
  <si>
    <t>CEA-GYM-TECN-GYM-EQOT-0072</t>
  </si>
  <si>
    <t>GENERADORA ELECTRICA DE 7500 WATTS</t>
  </si>
  <si>
    <t>CEA-GYM-TECN-GYM-EQOT-0073</t>
  </si>
  <si>
    <t>ROTOMARTILLO ELECTRICO PARA CONCRETO (INCLUYE DIABLITO PARA MOVIMIENTO)</t>
  </si>
  <si>
    <t>CEA-GYM-TECN-GYM-EQOT-0074</t>
  </si>
  <si>
    <t>TRANSFORMADOR DE CORRIENTE DE 440 V A 110 V DE 3KVA</t>
  </si>
  <si>
    <t>CEA-GYM-TECN-GYM-EQOT-0075</t>
  </si>
  <si>
    <t>HIDROLAVADORA PARA CONECTAR MANGUERA PARA 2000 LBS</t>
  </si>
  <si>
    <t>CEA-GYM-TECN-GYM-EQOT-0076</t>
  </si>
  <si>
    <t>TRÁNSITO TOPOGRÁFICO SENCILLO</t>
  </si>
  <si>
    <t>CEA-GYM-TECN-GYM-EQOT-0077</t>
  </si>
  <si>
    <t>NIVEL TOPOGRÁFICO CON TODO Y ESTADAL</t>
  </si>
  <si>
    <t>CEA-GYM-TECN-GYM-EQOT-0078</t>
  </si>
  <si>
    <t>REVOLVEDORA PARA CEMENTO DE GASOLINA</t>
  </si>
  <si>
    <t>CEA-GYM-TECN-GYM-EQOT-0079</t>
  </si>
  <si>
    <t>APARATO DE LAMPARAS PARA LAS REPARACIONES CON REMOLQUE</t>
  </si>
  <si>
    <t>CEA-GYM-TECN-GYM-EQOT-0080</t>
  </si>
  <si>
    <t>UNA MASCARA PARA GASES</t>
  </si>
  <si>
    <t>CEA-GYM-TECN-GYM-EQOT-0081</t>
  </si>
  <si>
    <t>CEA-GYM-TECN-GYM-EQOT-0082</t>
  </si>
  <si>
    <t>CEA-GYM-TECN-GYM-EQOT-0083</t>
  </si>
  <si>
    <t>CEA-GYM-TECN-GYM-EQOT-0084</t>
  </si>
  <si>
    <t>CEA-GYM-TECN-GYM-EQOT-0089</t>
  </si>
  <si>
    <t>PLANTA DE LUZ MARCA BRIAGGS-STRATTON 8000 WATTS</t>
  </si>
  <si>
    <t>CEA-GYM-TECN-GYM-EQOT-0090</t>
  </si>
  <si>
    <t>CEA-GYM-TECN-GYM-EQOT-0091</t>
  </si>
  <si>
    <t>Transformador KVA 440/220/127 Volts</t>
  </si>
  <si>
    <t>CEA-GYM-TECN-GYM-EQOT-0092</t>
  </si>
  <si>
    <t>SUBMONITOR MARCA FRANKLIN ELECTRIC MODELO 5860005000 SALIDA 190-600 VOLTS 50/60 HZ 3 FASES</t>
  </si>
  <si>
    <t>CEA-GYM-TECN-GYM-EQOT-0093</t>
  </si>
  <si>
    <t>TECLE 3 TONELADAS (CLM)</t>
  </si>
  <si>
    <t>CEA-GYM-TECN-GYM-EQOT-0094</t>
  </si>
  <si>
    <t>CEA-GYM-TECN-GYM-EQOT-0095</t>
  </si>
  <si>
    <t>MOTOSIERRA DE 20</t>
  </si>
  <si>
    <t>CEA-GYM-TECN-GYM-EQOT-0096</t>
  </si>
  <si>
    <t>MÁQUINA SOLDADORA PORTÁTIL</t>
  </si>
  <si>
    <t>CEA-GYM-TECN-GYM-EQOT-0097</t>
  </si>
  <si>
    <t>EQUIPO DE VIDEOVIGILANCIA CONSISTENTE EN: 12 CÁMARAS MARCA EPCOM 3.6 MM, 600 TVL, DÍA Y NOCHE, 24 LEDS 2 DVR CON PODER DE GRABACIÓN DE HASTA 30 DÍAS 2 MONITOR LG 18.5"</t>
  </si>
  <si>
    <t>CEA-GYM-TECN-GYM-EQOT-0098</t>
  </si>
  <si>
    <t>BAILARINA</t>
  </si>
  <si>
    <t>CEA-GYM-TECN-GYM-EQOT-0099</t>
  </si>
  <si>
    <t>COMPRESOR DE AIRE</t>
  </si>
  <si>
    <t>CEA-GYM-TECN-GYM-EQOT-0100</t>
  </si>
  <si>
    <t>TECLE DE 3 TONELADAS</t>
  </si>
  <si>
    <t>CEA-GYM-TECN-GYM-EQOT-0101</t>
  </si>
  <si>
    <t>POLIPASTO ELECTRICO DE 5 TONELADAS</t>
  </si>
  <si>
    <t>CEA-GYM-TECN-GYM-EQOT-0102</t>
  </si>
  <si>
    <t>MAQUINA SOLDADORA RANGER 250 GXT</t>
  </si>
  <si>
    <t>CEA-GYM-TECN-GYM-EQOT-0103</t>
  </si>
  <si>
    <t>TECLE YALE DE 1 TON.</t>
  </si>
  <si>
    <t>CEA-GYM-TECN-GYM-EQOT-0104</t>
  </si>
  <si>
    <t>MOTOBOMBA PARA AGUA DE 6.5 HP DE 2" DE SALIDA</t>
  </si>
  <si>
    <t>CEA-GYM-TECN-GYM-EQ0T-0105</t>
  </si>
  <si>
    <t>EQUIPO DE LABORATORIO,DR-1900 HACH PORTABLE,MEDIDOR DE OXIGENO</t>
  </si>
  <si>
    <t>CEA-GYM-TECN-GYM-EQOT-0106</t>
  </si>
  <si>
    <r>
      <rPr>
        <sz val="9"/>
        <color indexed="8"/>
        <rFont val="Century Gothic"/>
        <family val="2"/>
      </rPr>
      <t>GENERADOR DE CORRIENTE,PORTATIL, MARCA: BRIGGS&amp;STATION,MODELO: REV-030614-01, 5000 WATTS, SERIE: 1024021840</t>
    </r>
  </si>
  <si>
    <t>CEA-GYM-TECN-GYM-EBOM-0001</t>
  </si>
  <si>
    <t>BOMBA CENRTIFUGA MARCA JACUZZI ACOPLADA A MOTOR ELECTRICO DE 15 HP, 3 FASES 220/440 VOLTS MODELO 15DC2</t>
  </si>
  <si>
    <t>CEA-GYM-TECN-GYM-EBOM-0003</t>
  </si>
  <si>
    <t>BOMBA CENTRIFUGA HORIZONTAL MARCA DEMING, MODELO 4358-2 ½",  SUCCION Y 2" DESCARGA, ACOPLADA A MOTOR DE 7.5 HP, DE 3500 R.P.M., 3F, 220/440,  G=6 L.P.S. CDT=50 MTSVOLTS</t>
  </si>
  <si>
    <t>CEA-GYM-TECN-GYM-EBOM-0004</t>
  </si>
  <si>
    <t>BOMBA CENRTIFUGA HORIZONTAL MARCA CUMA K11/2 L-75-2 220/440V, 3500 RPM VAR-4033</t>
  </si>
  <si>
    <t>CEA-GYM-TECN-GYM-EBOM-0005</t>
  </si>
  <si>
    <t>MOTOBOMBA TIPO CARACOL CON CAPACIDAD PARA 15 H.P., 220V. MARCA SIEMENS</t>
  </si>
  <si>
    <t>CEA-GYM-TECN-GYM-EBOM-0006</t>
  </si>
  <si>
    <t>MOTOR BOMBA CENTRIFUGA MARCA U.S. DE 10 HP DE 3510 R.P.M., 230/440 VOLTS 252/12.6 AMP., SERIE: C549AUD3U015R084F</t>
  </si>
  <si>
    <t>CEA-GYM-TECN-GYM-EBOM-0007</t>
  </si>
  <si>
    <t>BOMBA CENTRIFUGA JACUZZI 5DB2, 5HP, 1F 230, MODELO: JAC-5DB2S</t>
  </si>
  <si>
    <t>CEA-GYM-TECN-GYM-EBOM-0008</t>
  </si>
  <si>
    <t>BOMBA CENT. 110/220, 3HP 2X1½, MODELO 6HME300</t>
  </si>
  <si>
    <t>CEA-GYM-TECN-GYM-EBOM-0009</t>
  </si>
  <si>
    <t>EQUIPO DE REBOMBEO PARA LEVANTAR 25 M., DE CARGA TOTAL PARA 120-125 LPS MODELO CERRADO PEERLES</t>
  </si>
  <si>
    <t>CEA-GYM-TECN-GYM-EBOM-0012</t>
  </si>
  <si>
    <t>BOMBA DE 30 HP, CENTRIFUGA CON SUCCION DE 3" Y DESCARGA DE 3½ Y MOTOR TRIFÁSICO,  TIPO US, MARCA BARNER</t>
  </si>
  <si>
    <t>CEA-GYM-TECN-GYM-EBOM-0013</t>
  </si>
  <si>
    <t>MOTOBOMBA, MARCA KHOLER, 4" DE SUCCION Y 16 HP</t>
  </si>
  <si>
    <t>CEA-GYM-TECN-GYM-EBOM-0014</t>
  </si>
  <si>
    <t>UN MOTOR BRIGGS STRATON, 16 H.P.,  MODELO 326431, TIPO: 0651 SERIE: 269629</t>
  </si>
  <si>
    <t>CEA-GYM-TECN-GYM-EBOM-0016</t>
  </si>
  <si>
    <t>BOMBA CENTRIFUGA, MARCA JACUZZI,15DB2, 15 H.P.</t>
  </si>
  <si>
    <t>CEA-GYM-TECN-GYM-EBOM-0017</t>
  </si>
  <si>
    <t>UNA BOMBA SUMERGIBLE, MARCA JACUZZI, ACOPLADA A MOTOR DE 15 H.P., 3 FASES, 230 VOLTS, SERIE: 03L19-21-2128</t>
  </si>
  <si>
    <t>CEA-GYM-TECN-GYM-EBOM-0022</t>
  </si>
  <si>
    <t>TRES TRAMOS DE TUBOS DE 3"X21 CON COPLE</t>
  </si>
  <si>
    <t>CEA-GYM-TECN-GYM-EBOM-0024</t>
  </si>
  <si>
    <t>UN MOTOR SUMERGIBLE, 60 H.P., 3-F, 440 V.</t>
  </si>
  <si>
    <t>CEA-GYM-TECN-GYM-EBOM-0023</t>
  </si>
  <si>
    <t>UN MOTOR SUMERGIBLE, 60 H.P., 3F, 440 V.</t>
  </si>
  <si>
    <t>CEA-GYM-TECN-GYM-EBOM-0025</t>
  </si>
  <si>
    <t>UN MOTOR SUMERGIBLE, 60 H.P., 3-F, 440 V</t>
  </si>
  <si>
    <t>CEA-GYM-TECN-GYM-EBOM-0026</t>
  </si>
  <si>
    <t>UNA BOMBA CENTRIFUGA, MARCA JACUZZI, ACOPLADA A MOTOR DE 40 H.P., 3 FASES 440 VOLTS, 5" X 4", MODELO: 40DC4</t>
  </si>
  <si>
    <t>CEA-GYM-TECN-GYM-EBOM-0027</t>
  </si>
  <si>
    <t>BOMBA CENTRIFUGA, MARCA JACUZZI, ACOPLADA A MOTOR DE 3 H.P., 3 FASES 220/440 VOLTS, MODELO: 3DB1-½T</t>
  </si>
  <si>
    <t>CEA-GYM-TECN-GYM-EBOM-0028</t>
  </si>
  <si>
    <t>CEA-GYM-TECN-GYM-EBOM-0029</t>
  </si>
  <si>
    <t>SUMINISTRO DE MOTOR-BOMBA HORIZONTAL, TRIFASICA CON MOTOR TRIFASICO HORIZONTAL  DE 30 H.P., A 220 VCA., MARCA U.S., Y BOMBA MARCA: JACUZZI, TIPO: CARACOL PARA 450 G.P.M, Y 70 PSI.</t>
  </si>
  <si>
    <t>CEA-GYM-TECN-GYM-EBOM-0030</t>
  </si>
  <si>
    <t>SUMINISTRO DE MOTOR TRIFASICO PARA OPERAR VERTICAL, TIPO: SUMERGIBLE CON CAPACIDAD PARA 50 H.P., A  440 VCA., MARCA: FRANKLIN ELECTRIC, ACOPLADO A UNA BOMBA MARCA JACUZZI DE 12 PASOS, SUCCION DE 6" Y DESCARGA DE 4", PARA UN GASTO DE 18 LPS., Y UNA CARGA D</t>
  </si>
  <si>
    <t>CEA-GYM-TECN-GYM-EBOM-0048</t>
  </si>
  <si>
    <t>UN SUMINISTRO DE MOTOR, TIPO: BALA DE 150 H.P., 440 VOLTS, 1800 RPM, INCLUYE FLECHA DE AJUSTE, MOVIMIENTO DE GRÚA Y MANO DE OBRA</t>
  </si>
  <si>
    <t>CEA-GYM-TECN-GYM-EBOM-0049</t>
  </si>
  <si>
    <t>UN EQUIPO DE BOMBEO, TIPO: TURBINA PARA UN GASTO DE 95-100 L. MODELO: BR-12a, 8 PASOS PARA 232 H.P. A 1760 R.P.M., MARCA: RODASE</t>
  </si>
  <si>
    <t>CEA-GYM-TECN-GYM-EBOM-0050</t>
  </si>
  <si>
    <t>BOMBA MARCA GOULS DE 30 H.P., DE 220V-440V, ACOPLADA A MOTOR MARCA US PH3 DE 3450 R.P.M.</t>
  </si>
  <si>
    <t>CEA-GYM-TECN-GYM-EBOM-0051</t>
  </si>
  <si>
    <t>BOMBA CENTRIFUGA DE: SUCCIÓN 4", DESCARGA 4", CARGA DINAMICA TOTAL 60 MTS, MOTOR 30 H.P., 3 FASES 230-460 V.</t>
  </si>
  <si>
    <t>CEA-GYM-TECN-GYM-EBOM-0052</t>
  </si>
  <si>
    <t>BOMBA CENTRIFUGA: SUCCIÓN 3", DESCARGA 3" CARGA DINAMICA 35 MTS, MOTOR 15 H.P., 3 FASES, 230-460 V</t>
  </si>
  <si>
    <t>CEA-GYM-TECN-GYM-EBOM-0053</t>
  </si>
  <si>
    <t>BOMBA CENTRIFUGA: SUCCIÓN 2", DESCARGA 1½", MONOFÁSICA 230- 115 V, 3 H.P., MARCA: FRANKLIN ELECTRIC, MODELO: DB 1½-K2 ORDER #93127413R083, MOTOR US CAT. 003L11M1B RPM</t>
  </si>
  <si>
    <t>CEA-GYM-TECN-GYM-EBOM-0055</t>
  </si>
  <si>
    <t>BOMBA SUMERGIBLE PARA LODOS DE 30 H.P., 460 V, 20 MCA, MARCA: TBA DE 1750 RPM CON MOTOR MARCA SIEMENS ALTA EFICIENCIA PREMIUM</t>
  </si>
  <si>
    <t>CEA-GYM-COML-GYM-EBOM-0057</t>
  </si>
  <si>
    <t xml:space="preserve">BOMBA SUMERGIBLE PARA AGUAS NEGRAS, DE 08F, MOTOR: ELECTRICO DE 125 H.P., 4 POLOS Y 3 FASES, NÚMERO DE SERIE: 0872 </t>
  </si>
  <si>
    <t>CEA-GYM-COML-GYM-EBOM-0058</t>
  </si>
  <si>
    <t>BOMBA PARA LODOS DE 3 H.P. DE FUERZA, EQUIPADA CON SELLOS MECÁNICOS DOBLES</t>
  </si>
  <si>
    <t>CEA-GYM-COML-GYM-EBOM-0059</t>
  </si>
  <si>
    <t>BOMBA CENTRIFUGA DE 3 H.P., PH1 230/115 VOLTIOS DE 2" PARA UN GASTO DE 80 GPM</t>
  </si>
  <si>
    <t>CEA-GYM-COML-GYM-EBOM-0060</t>
  </si>
  <si>
    <t>BOMBA SUMERGIBLE PARA LODOS DE 125 H.P., 460 V, 20 MCA DE 1750 RPM CON MOTOR ALTA EFICIENCIA PREMIUM</t>
  </si>
  <si>
    <t>CEA-GYM-COML-GYM-EBOM-0061</t>
  </si>
  <si>
    <t>UN MOTOR FRANKLIN ELECTRIC PAZO 5 BA, 150 H.P., 460 V, 194 A, 3525 RPM 219 MAX A MODELO 2391068504, 3 FASES</t>
  </si>
  <si>
    <t>CEA-GYM-COML-GYM-EBOM-0062</t>
  </si>
  <si>
    <t>BOMBA FRANKLIN CON MOTOR US DE 15 H.P., PARA 45 MTS 3 FASES 220 VOLTS</t>
  </si>
  <si>
    <t>CEA-GYM-COML-GYM-EBOM-0063</t>
  </si>
  <si>
    <t>BOMBA CENTRIFUGA VERTICAL, MARCA: GOULDS ACOPLADA A MOTOR DE 5 H.P., 3 F 60 CPS 230/440 VOLTIOS A 3600 RPM TEFC CAPAZ DE VENCER UNA CDT DE 220 PIES (95 psi) CONTRA UN GASTO DE 60 GMP, MODELO: 10SV6FB30 DE 6 ETAPAS (EQUIVALENTE A MODELO CR8-60 U DE GROUNDF</t>
  </si>
  <si>
    <t>CEA-GYM-COML-GYM-EBOM-0064</t>
  </si>
  <si>
    <t>BOMBA FRANKLYN CON MOTOR US DE 15 H.P., PARA 45 MTS 3 FASES 220 VOLTS (CENTRIFUGA)</t>
  </si>
  <si>
    <t>CEA-GYM-COML-GYM-EBOM-0065</t>
  </si>
  <si>
    <t>CEA-GYM-COML-GYM-EBOM-0067</t>
  </si>
  <si>
    <t>UNA MOTOBOMBA DE 3 X 3 HONDA</t>
  </si>
  <si>
    <t>CEA-GYM-COML-GYM-EBOM-0068</t>
  </si>
  <si>
    <t>CEA-GYM-COML-GYM-EBOM-0069</t>
  </si>
  <si>
    <t>UN MOTOR MARCA: FRANKLIN 3 X 4  MODELO: FPDB2K3A, 15 H.P., PH 3</t>
  </si>
  <si>
    <t>CEA-GYM-COML-GYM-EBOM-0070</t>
  </si>
  <si>
    <t>UNA BOMBA MARCA: FRANKLIN 3 X 4  MODELO: FPDB2K3A 15 H.P., PH 3</t>
  </si>
  <si>
    <t>CEA-GYM-COML-GYM-EBOM-0071</t>
  </si>
  <si>
    <t>BOMBA PARA LODOS SUMERGIBLES DE 20 H.P., 220 VOLTS PARA 20 MTS.</t>
  </si>
  <si>
    <t>CEA-GYM-COML-GYM-EBOM-0072</t>
  </si>
  <si>
    <t>BOMBA PARA LODOS SUMERGIBLES DE 30 H.P., 440 VOLTS PARA 20 MTS.</t>
  </si>
  <si>
    <t>CEA-GYM-COML-GYM-EBOM-0074</t>
  </si>
  <si>
    <t>UN MOTOR ELECTRICO VERTICAL, FLECHA HUECA, EFICIENCIA PREMIUM 95% DE 100 H.P., 3 FASES 220/440 VOLTS, 60 CICLOS DESDE 1800 RPM, MARCA: US, MODELO: BF66, No. DE IDENTIFICACION S03 9001810 0005 M 0002</t>
  </si>
  <si>
    <t>CEA-GYM-COML-GYM-EBOM-0075</t>
  </si>
  <si>
    <t>UN EQUIPO DE BOMBEO CON CUERPO DE TAZONES, TIPO: LUBRICACION AGUA, CAPAZ DE PRODUCIR UN GASTO DE 100 LPS, CON UNA CDT DE 60 MTS, MARCA: GOULDS</t>
  </si>
  <si>
    <t>CEA-GYM-COML-GYM-EBOM-0076</t>
  </si>
  <si>
    <t>BOMBA CENTRIFUGA DE 15 HP EF 220/440 VOLTS PARAV AGUA POTABLE MODELO 15FPDB2-3-T No. De PARTE 9361051. MARCA FRANKLIN</t>
  </si>
  <si>
    <t>CEA-GYM-COML-GYM-EBOM-0077</t>
  </si>
  <si>
    <t>CEA-GYM-COML-GYM-EBOM-0078</t>
  </si>
  <si>
    <t>BOMBA CENTRIGUGA MARCA FPS, ACOPLADA A MOTOR DE 15 HP 3 FASES 230/460 VOLTS, SUCCION 2" Y DESCARGA DE 1.5", MODELO 15FPDC1-1/2</t>
  </si>
  <si>
    <t>CEA-GYM-COML-GYM-EBOM-0079</t>
  </si>
  <si>
    <t>BOMBA PARA LODOS SUMERGIBLES 15 HP IMPEL, 220/440 VOLTS PARA 20 MTS DE CARGA</t>
  </si>
  <si>
    <t>CEA-GYM-COML-GYM-EBOM-0080</t>
  </si>
  <si>
    <t>CEA-GYM-COML-GYM-EBOM-0081</t>
  </si>
  <si>
    <t>MOTOBOMBA CHICA, CON 10 MTS DE MANGUERA</t>
  </si>
  <si>
    <t>CEA-GYM-COML-GYM-EBOM-0082</t>
  </si>
  <si>
    <t>CUERPO DE TAZONES MARCA FAIRBANKS MORSE, TIPO DE LUBRICACION POR AGUA CAPAZ DE PRODUCIR UN GASTO DE 100 LPS, CARGA DINAMICA TOTAL 55 MCA, DESCARGA DE 10" DE DIAMETRO</t>
  </si>
  <si>
    <t>CEA-GYM-COML-GYM-EBOM-0083</t>
  </si>
  <si>
    <t>CEA-GYM-COML-GYM-EBOM-0084</t>
  </si>
  <si>
    <t>BOMBA SUMERGIBLE 3 HP 220 V MARCA GOULS PUMP MODELO 1GA81H1GD</t>
  </si>
  <si>
    <t>CEA-GYM-COML-GYM-EBOM-0086</t>
  </si>
  <si>
    <t>CUERPO DE TAZONES MARCA GOULDS 12 CMO, CAPAZ DE 1.030 GPM=65 LPS @ 230" DE CDT DESCARGA 10". CONSTRUCCION EN HIERRO ESMALTADO, IMPULSOR DE BRONCE CON CORTE DE 8.0625, LUBRICACION AGUA.</t>
  </si>
  <si>
    <t>CEA-GYM-COML-GYM-EBOM-0087</t>
  </si>
  <si>
    <t>CUERPO DE TAZONES MARCA GOULDS TX MODELO 12CLC-6, CAPAZ DE PROPORCIONAR UN GASTO DE 951 GPM=60 LPS 344' PÍES = 105 MTS DE CDT, DESCARFA DE 8", CONSTRUCCION DEF HIERRO ESMALTADO, IMPULSOR DE BRONCE CORTE 8.69", LUB.A CEITE.</t>
  </si>
  <si>
    <t>CEA-GYM-COML-GYM-EBOM-0088</t>
  </si>
  <si>
    <t>MOTOBOMBA HONDA 3"</t>
  </si>
  <si>
    <t>CEA-GYM-COML-GYM-EBOM-0089</t>
  </si>
  <si>
    <t>CUERPO DE TAZONES MARCA GOULDS TX MODELO 12CMO-4, CAPAZ D EPROPORCIONAR UN GASTO DE 1,030 GPM= 65 LPS 230' PIES DE CDT, DESCARGA DE 10", CONSTRUCCION EN HIERRO ESMALTADO, IMPULSOR DE BRONCE CON CORTE 8.065" LUBRICACIÓN ACEITE.</t>
  </si>
  <si>
    <t>CEA-GYM-COML-GYM-EBOM-0090</t>
  </si>
  <si>
    <t>CUERPO DE TAZONES DE 100 LPS, CDT 55 MCA 10".</t>
  </si>
  <si>
    <t>CEA-GYM-COML-GYM-EBOM-0091</t>
  </si>
  <si>
    <t>BOMBA SUIMERGIBLE PARA AGUAS RESIDUALES. MOD. LD-200-754-327-WG DE 75 HP DESC. EN 8" CAPAZ DE DAR Q=30 LPS Y CDT=45 MTS CON CODO DE DESCARGA MCA. IMPEL DE 75 HP 3F 440V PASO DE ESFERA DE 3".</t>
  </si>
  <si>
    <t>CEA-GYM-COML-GYM-EBOM-0092</t>
  </si>
  <si>
    <t>BOMBA SUMERGIBLE PARA AGUAS RESIDUALES MOD. LD-200-754-327WG DE 75 HP DESC. EN 8" CAPAZ DE DAR Q= 30 LPS Y CDT= 45 MTDD CON CODO DE DESCARGA MCA. IMPEL DE 75 HP 3F 440V PASO DE ESFERA DE 3".</t>
  </si>
  <si>
    <t>CEA-GYM-COML-GYM-EBOM-0093</t>
  </si>
  <si>
    <t>BOMBA SUMERGIBLE LIBRICACIÓN AGUA, MODELO 15s 675-15 DESCARGA 13"</t>
  </si>
  <si>
    <t>CEA-GYM-COML-GYM-EBOM-0094</t>
  </si>
  <si>
    <t>2 MOTOBOMBAS</t>
  </si>
  <si>
    <t>CEA-GYM-COML-GYM-EBOM-0095</t>
  </si>
  <si>
    <t>BOMBA PUMP END FRANKLIN FPDC1-1/2-K3 #93167413R173 10 - 15 HP 2" X 1.5", 213-215JM, 3500 RPM</t>
  </si>
  <si>
    <t>CEA-GYM-COML-GYM-EBOM-0096</t>
  </si>
  <si>
    <t>MOTOR SUMERGIBLE MCA, FRANKLIN DE 50 HP 3F 440V NO. DE PARTE 2366188125</t>
  </si>
  <si>
    <t>CEA-GYM-COML-GYM-EBOM-0097</t>
  </si>
  <si>
    <t>BOMBA TIPO CAMION TRIFASICA 220VOLTS DE 2 HP</t>
  </si>
  <si>
    <t>CEA-GYM-COML-GYM-EBOM-0101</t>
  </si>
  <si>
    <t>BOMBA CENTRIFUGA PUMP GOULDS 7BFK1 A315051137 6 3/8", CENT PUMP KIT GOLUDS MBF08033S PLACA 7BF1M5E0 MOTOR US HZTL 15 HP 10708920-100 3F 254 JM 3545 UTE4 (DS89)</t>
  </si>
  <si>
    <t>CEA-GYM-COML-GYM-EBOM-0102</t>
  </si>
  <si>
    <t>CEA-GYM-COML-GYM-EBOM-0103</t>
  </si>
  <si>
    <t>BOMBA CENTRIFUGA PUMP GOULDS 21BFK1 A315051135 8 3/16", MOTOR ADAPTER GOULDS #MBF10D345 PLACA 21BFAQ5G0, MOTOR US HZTL 30 HP 10709680-100 3F 2P 286JM CTE4</t>
  </si>
  <si>
    <t>CEA-GYM-COML-GYM-EBOM-0104</t>
  </si>
  <si>
    <t>CEA-GYM-COML-GYM-EBOM-0105</t>
  </si>
  <si>
    <t>BOMBA CENTRIFUGAPUMP KIT GOULDS BOMBA CENT PUMP KIT GOULDS 7AIK1 A315051134 7 3/16", CENT PUMP KIT GOULDS MAI08033S PLACA 7AI1N2C0, MOTOR US HZTL 20HP AJ56 3485 RPM 254JM D-4 2P APG</t>
  </si>
  <si>
    <t>CEA-GYM-COML-GYM-EBOM-0106</t>
  </si>
  <si>
    <t>BOMBA CENTRIFUGA PUMP KIT GOULDS 78FK1A315051136 7 1/4", ADAPTADOR MOTOR GOULDS MBF10033S PLACA 8BF1M5E0, MOTOR US HZTL 15 HP 10708920-100 3F 254JM 3545 UTE4 (DS89)</t>
  </si>
  <si>
    <t>CEA-GYM-COML-GYM-EBOM-0107</t>
  </si>
  <si>
    <t>BOMBA CENTRIFUGA PUMP KIT GOULDS 12BFK3 A315051438 7 1/16", MOTOR ADAPTER GOULDS #MBF10034S PLACA 12BF1Q5P0MOTOR US HZTL 30 HP 10709680-100 3F 2P 286JM CTE 4</t>
  </si>
  <si>
    <t>CEA-GYM-COML-GYM-EBOM-0108</t>
  </si>
  <si>
    <t>BOMBA CENTRIFUGA PUMP KIT GOULDS 12BFK3 A315051430 7 1/16", MOTOR ADAPTER GOULDS #MBF10034S PLACA 12BF1Q5P0MOTOR US HZTL 30 HP 10709680-100 3F 2P 286JM CTE 5</t>
  </si>
  <si>
    <t>CEA-GYM-COML-GYM-EBOM-0109</t>
  </si>
  <si>
    <t>BOMBA CENTRIFUGA PUMP KIT GOULDS 12BFK3 A315051430 7 1/16", MOTOR ADAPTER GOULDS #MBF10034S PLACA 12BF1Q5P0MOTOR US HZTL 30 HP 10709680-100 3F 2P 286JM CTE 6</t>
  </si>
  <si>
    <t>CEA-GYM-COML-GYM-EBOM-0110</t>
  </si>
  <si>
    <t>BOMBA CENT PUMP KIT GOLUDS 8BFK1 A315051136 7 1/4" ADAPTADOR MOTOR GOLUDS MBF10033S PLACA 8BF1M5E0 MOTOR US HZTL 15 HP 10708920-100 3F 254JM 3545 UTE4 (DS89)</t>
  </si>
  <si>
    <t>CEA-GYM-COML-GYM-EBOM-0111</t>
  </si>
  <si>
    <t>CUERPO DE TAZONES MARCA GOULDS CAPZA DE VENCER UN C. D. T. DE 70M. CONTRA UN GASTO DE 100 L. P. S. MODELO 14RJMC-3, DIAMETRO DE IMPULSOR 9.1875", LUBRICACION EN ACEITE, DESCRAGA DE 10"</t>
  </si>
  <si>
    <t>CEA-GYM-COML-GYM-EBOM-0112</t>
  </si>
  <si>
    <t>CUERPO DE TAZONES MARCA GOULDS CAPZA DE VENCER UN C. D. T. DE 60M. CONTRA UN GASTO DE70 L. P. S. MODELO 12CHC-3, DIAMETRO DE IMPULSOR8.1875", LUBRICACION EN ACEITE, DESCRAGA DE 8"</t>
  </si>
  <si>
    <t>CEA-GYM-COML-GYM-EBOM-0113</t>
  </si>
  <si>
    <t>CUERPO DE TAZONES GOULDS MODELO 11CHC-3 LUBRICACION EN ACEITE, DESCARGA DE 8", PARA UNA C.D.T. DE 60MTS Y 50 L.P.S.</t>
  </si>
  <si>
    <t>CEA-GYM-COML-GYM-EBOM-0114</t>
  </si>
  <si>
    <t>CEA-GYM-COML-GYM-EBOM-0115</t>
  </si>
  <si>
    <t>MOTOR SUMERGIBLE 100 HP SERIE 2396048521 12C19-13-080408</t>
  </si>
  <si>
    <t>CEA-GYM-COML-GYM-EBOM-0116</t>
  </si>
  <si>
    <t>CUERPO DE TAZONES GOULDS 14RJMC-4 ACEITE CORTE 9.82" DESCARGA DE 10"</t>
  </si>
  <si>
    <t>CEA-GYM-COML-GYM-EBOM-0117</t>
  </si>
  <si>
    <t>15 COLUMNAS DE ACERO A53 3.05MTS RRL 8" X 9/32"</t>
  </si>
  <si>
    <t>CEA-GYM-COML-GYM-EBOM-0118</t>
  </si>
  <si>
    <t>15 COPLES DE COLUMNAS DE ACERO  RRL 8"</t>
  </si>
  <si>
    <t>CEA-GYM-COML-GYM-EBOM-0119</t>
  </si>
  <si>
    <t>MOTOR SUMERGIBLE FRANKLIN DE 6" 50HP 460VOLTS. 14G19-07-080018 SERIE # 2366188125</t>
  </si>
  <si>
    <t>CEA-GYM-COML-GYM-EBOM-0120</t>
  </si>
  <si>
    <t>CUERPO DE TAZONES GOULDS TX 14JRLC-3 CORTE DE 3" DESC. 10" A31505913</t>
  </si>
  <si>
    <t>CEA-GYM-COML-GYM-EBOM-0121</t>
  </si>
  <si>
    <t>CUERPO DE TAZONES GOULDS TX 12CHC-3 CORTE DE 7.94" DESC. 8 A31505916</t>
  </si>
  <si>
    <t>CEA-GYM-COML-GYM-EBOM-0122</t>
  </si>
  <si>
    <t>MOTOR SUMERGIBLE FRANKLIN ELECTRIC DE 50 HP EN460 VOLTS,SAND FIGTHER DE 6" DE DIAMETRO</t>
  </si>
  <si>
    <t>CEA-GYM-COML-GYM-EBOM-0123</t>
  </si>
  <si>
    <t>BOMBA  CENTRIFUGA MARCA WDM m GE 1.5C 100 SUCCION DE 2" DE DESCARGA 11/2 DE CONSTRUCCION MONOBLOQUE 3600 RPM 220/440  10 HP</t>
  </si>
  <si>
    <t>CEA-GYM-COML-GYM-EBOM-0124</t>
  </si>
  <si>
    <t>BOMBA  CENTRIFUGA MARCA WDM m GE 1.5B 150 SUCCION DE 2" DE DESCARGA 2 1/2 DE CONSTRUCCION MONOBLOQUE 3600 RPM 220/440  10 HP</t>
  </si>
  <si>
    <t>CEA-GYM-COML-GYM-EBOM-0125</t>
  </si>
  <si>
    <t>BOMBA  CENTRIFUGA MARCA FPS(JACUZZI) MODELO:2FPDE1 1/2 SUCCION DE 2" DE DESCARGA 2 1/2 DE CONSTRUCCION DE HIERRO VACIADO,DE 2HP,MPULSOR DE BRONCE 220/440 VOLTS 3 FASES GMP-5 LPS-300 LPM 60" PIES DE CDT</t>
  </si>
  <si>
    <t>CEA-GYM-TECN-GYM-EBOM-0126</t>
  </si>
  <si>
    <t>MOTOR SUMERGIBLE, MARCA : ALTAMIRA, MODELO:MSR10/8 1503460, 150 HP TRIFASICO EN 460 VOLTS. 10 PULGADAS DE DIAMETRO EXTERIOR, ACOPLAMIENTO NEMA 8 PLG.,SERIE: 299907</t>
  </si>
  <si>
    <t>CEA-GYM-TECN-GYM-EBOM-0127</t>
  </si>
  <si>
    <t>BOMBA SUMERGIBLE, MARCA: ALTAMIRA, MODELO:KOR70 R1500-4-2, DESCARGA DE 6 PLG. CON ROSCA HEMBRA NPT,VALVULA CHECK INTEGRADA, ACOPLAMIENTO NEMA A 8PLG. S/N SERIE: KOR</t>
  </si>
  <si>
    <t>CEA-GYM-TECN-GYM-EBOM-0128</t>
  </si>
  <si>
    <t>CEA-GYM-TECN-GYM-EBOM-0129</t>
  </si>
  <si>
    <t>BOMBA SUMERGIBLE MARCA: IMPEL , MODELO: LD-151-304-245-W 30HP 440/3CON DESCARGA, GUIA, DE TUBOS Y SOPORTE SUPERIOR,AGUAS RESIDUALES,</t>
  </si>
  <si>
    <t>CEA-GYM-TECN-GYM-EBOM-0130</t>
  </si>
  <si>
    <t>BOMBA CENTRIFUGA , MARCA: FRANKLIN, MODELO: 20FPDB2-T 93160376, 20HP 3F, SERIE: 17F19-26-02859P</t>
  </si>
  <si>
    <t>CEA-GYM-TECN-GYM-EBOM-0131</t>
  </si>
  <si>
    <t>BOMBA CENTRIFUGA , MARCA: FRANKLIN, MODELO: 20FPDB2-T 93160376, 20HP 3F, SERIE: 18A19-19-00017P</t>
  </si>
  <si>
    <t>CEA-GYM-TECN-GYM-EBOM-0132</t>
  </si>
  <si>
    <t>BOMBA SUMERGIBLE MARCA: IMPEL LU, MODELO:LU-100-104-220-W,  CON CODO DE DESCARGA, GUIA DE TUBOS Y SOPORTE SUPERIOR,AGUAS RESIDUALES 4",220VCA, 10HP</t>
  </si>
  <si>
    <t>CEA-GYM-TECN-GYM-EBOM-0133</t>
  </si>
  <si>
    <t>BOMBA SUMERGIBLE MARCA: IMPEL LU, MODELO LD-151-304-245-W , CON CODO DE DESCARGA, GUIA DE TUBOS Y SOPORTE SUPERIOR,AGUAS RESIDUALES 6",440VCA, 30HP</t>
  </si>
  <si>
    <t>CEA-GYM-TECN-GYM-EBOM-0134</t>
  </si>
  <si>
    <t>BOMBA MODELO:COBA 8/400/3460,MOTOR ELECTRICO DE 40 HP, 460 VOLT 3F ,SERIE: 18060052</t>
  </si>
  <si>
    <t>CEA-GYM-TECN-GYM-EBOM-0135</t>
  </si>
  <si>
    <t>BOMBA MODELO: COBA 8/300/3460, MOTOR ELECTRICO DE 30 HP, 460 VOLT 3F,SERIE: 16100002</t>
  </si>
  <si>
    <t>CEA-GYM-TECN-GYM-EBOM-0136</t>
  </si>
  <si>
    <r>
      <t>BOMBA COBA 8/600/3460, MOTOR ELECTRICO DE 60 HP, 460 VOLT 3F, SERIE:</t>
    </r>
    <r>
      <rPr>
        <sz val="9"/>
        <color indexed="10"/>
        <rFont val="Century Gothic"/>
        <family val="2"/>
      </rPr>
      <t xml:space="preserve"> </t>
    </r>
    <r>
      <rPr>
        <sz val="9"/>
        <rFont val="Century Gothic"/>
        <family val="2"/>
      </rPr>
      <t>188060085</t>
    </r>
  </si>
  <si>
    <t>CEA-GYM-TECN-GYM-EBOM-0137</t>
  </si>
  <si>
    <t>BOMBA MODELO:COBA 8/600/3460, MOTOR ELECTRICO DE 60 HP, 460 VOLT 3F,SERIE: 18060087</t>
  </si>
  <si>
    <t>CEA-GYM-EC-DT-ALC-061</t>
  </si>
  <si>
    <t>CONMUTADOR PANASONIC MODELO PBXCON 8 LINEAS, 24 EXTENSIONES, UN SLT DE 16 EXTENSIONES, ID, TARJETA DE 16 EXTENSIONES DIGITALES.</t>
  </si>
  <si>
    <t>CEA-GYM-TECN-GYM-EQCL-0001</t>
  </si>
  <si>
    <t>UN CLORADOR WYT MOD. S-10K 9 KG/DIA</t>
  </si>
  <si>
    <t>CEA-GYM-TECN-GYM-EQ0T-0011</t>
  </si>
  <si>
    <t>UN CILINDRO PARA GAS CLORO DE TON</t>
  </si>
  <si>
    <t>CEA-GYM-TECN-GYM-EQ0T-0024</t>
  </si>
  <si>
    <t>CONTENEDOR TIPO JAULA DE 1000 LTS.</t>
  </si>
  <si>
    <t>CEA-GYM-TECN-GYM-EQ0T-0028</t>
  </si>
  <si>
    <t>BOMBA DOSIFICADORA PULSA FEDEER</t>
  </si>
  <si>
    <t>CEA-GYM-TECN-GYM-EQ0T-0032</t>
  </si>
  <si>
    <t>EQUIPO DE CLORO</t>
  </si>
  <si>
    <t>CEA-GYM-TECN-GYM-EQCL-0034</t>
  </si>
  <si>
    <t>VALVULA REGULADORA MARCA: WALLACE TERNAN,DE VACIO 500 LB / DIA</t>
  </si>
  <si>
    <t>CEA-GYM-TECN-GYM-EQCL-0035</t>
  </si>
  <si>
    <t>CEA-SCS-PRSM-SCS-COMP-0048</t>
  </si>
  <si>
    <t>PRECISION 690 MINI-TOWER DELL CORE XEON PROC 5110  1.60 GHZ,4MB L-2 CACHE,1066 MHZ,CPU, SERIE:CPUDID06D1</t>
  </si>
  <si>
    <t>CEA-SCS-COML-SCS-COMP-0039</t>
  </si>
  <si>
    <t>IMEPTMT881V IMPRESORA TERMICA EPSON TMT881V-101 SERIE: J4PG314985</t>
  </si>
  <si>
    <t>CEA-SCS-COML-SCS-COMP-0046</t>
  </si>
  <si>
    <t>CEA-SCS-COML-SCS-COMP-0047</t>
  </si>
  <si>
    <t>SCANNER MARCA: BROTHER, MODELO: DS-720D, SERIE: U63567G7U111245, PORTATIL, COLOR BLANCO</t>
  </si>
  <si>
    <t>CEA-SC-MYEO-DC-DIR-027</t>
  </si>
  <si>
    <t>SILLON DE 2 PLAZAS MARCA GYM</t>
  </si>
  <si>
    <t>CEA-SC-MYEO-DC-DIR-028</t>
  </si>
  <si>
    <t>CEA-SC-MYEO-DA-DIR-033</t>
  </si>
  <si>
    <t>MUEBLE PRINTAFORM MOD. 361N</t>
  </si>
  <si>
    <t>CEA-SC-MYEO-DA-DIR-063</t>
  </si>
  <si>
    <t>SISTEMA DE OFICINA EN "L"</t>
  </si>
  <si>
    <t>CEA-SC-MYEO-DA-CONT-065</t>
  </si>
  <si>
    <t>CREDENZA DE 2.20 X .50 X .75 CON CAJONERA CON DOS CAJONES UYILITARIOS Y 1 CAJON ARCHIVO Y PUERTAS CORREDIZA COLOR CAFÉ.</t>
  </si>
  <si>
    <t>CEA-SC-MYEO-ADM-DIR-076</t>
  </si>
  <si>
    <t>MESA CIRCULAR MARCA CHERRY</t>
  </si>
  <si>
    <t>CEA-SC-MYEO-DA-DIR-078</t>
  </si>
  <si>
    <t>MESA OVALADA 2.40 MARCA CHERRY</t>
  </si>
  <si>
    <t>CEA-SC-MYEO-DA-DCS-081</t>
  </si>
  <si>
    <t>RELOJ CHECADOR DIGITAL DE HUELLA</t>
  </si>
  <si>
    <t>CEA-SC-MYEO-DA-DCS-083</t>
  </si>
  <si>
    <t>MINISPLIT</t>
  </si>
  <si>
    <t>CEA-SC-MED-DT-AP-001</t>
  </si>
  <si>
    <t>MACROMEDIDOR DE 6" SECTORIZACION MARINA REAL</t>
  </si>
  <si>
    <t>CEA-SC-MED-DT-AP-002</t>
  </si>
  <si>
    <t>MACROMEDIDOR DE 6" MARCA CONTAZARA SECTORIZACION VISTA MARINA</t>
  </si>
  <si>
    <t>CEA-SC-MED-DT-AP-003</t>
  </si>
  <si>
    <t>MACROMEDIDOR DE 6" MARCA CONTANZARA AGUA NEGRA CAMPO DE GOLF</t>
  </si>
  <si>
    <t>CEA-SC-MED-DT-AP-004</t>
  </si>
  <si>
    <t>MACROMEDIDOR DE 4" MARCA CONTANZARA PARA INSTALAR EN CAMPO DE GOLF</t>
  </si>
  <si>
    <t>CEA-SC-MED-DT-AP-005</t>
  </si>
  <si>
    <t>MACRO MEDIDOR DE 4" MARCA CONTANZARA PARA SECTORIZACION BAHIA ESMERALDA</t>
  </si>
  <si>
    <t>CEA SC-MAQ-DT-ALC-003</t>
  </si>
  <si>
    <r>
      <t>CHASIS MARCA INTERNACIONAL 6X2 4400 SBA MOTOR MARCA NAVISTAR DE 250 HP TRANSMISION EATON FULLER 10 VELOCIDADES No. BD22801 FANILY DT466 EMISSION FAMILY 4VXHO466ANB, No. DE SERIE DEL CHASIS: 3HANKAAR95L141643 CLAVE VEHICULAR No. 2280109. MODULO HIDRONEUMATICO</t>
    </r>
    <r>
      <rPr>
        <b/>
        <sz val="8"/>
        <rFont val="Arial"/>
        <family val="2"/>
      </rPr>
      <t/>
    </r>
  </si>
  <si>
    <t>CEA-SC-OE-DT-AP-001</t>
  </si>
  <si>
    <t>SUMINISTRO DE INTERRUPTOR TERMOMAGNETICO DE 3 X 100 AMP 600 VAL, MARCA SQUARE D</t>
  </si>
  <si>
    <t>CEA-SC-OE-DT-ALC-003</t>
  </si>
  <si>
    <t>SUMINISTRO DE INTERRUPTOR TERMOMAGNETICO DE 3 X 175 AMP 600 VOL, MARCA SIEMENS</t>
  </si>
  <si>
    <t>CEA-SC-OE-DT-AP-006</t>
  </si>
  <si>
    <t>INTERRUPTOR TERMOMAGNETICO 3 X400 AMP  500 VAC MARCA SQUARE D</t>
  </si>
  <si>
    <t>CEA-SC-OE-DT-AP-005</t>
  </si>
  <si>
    <t>DUPLEX MODELO SYS-1533-2, ANTENA DB224, FUENTE DE PODER MARCA ASTRON</t>
  </si>
  <si>
    <t>CEA-SC-OE-DT-AP-009</t>
  </si>
  <si>
    <t>INTERRUPTOR 220 AMPERES</t>
  </si>
  <si>
    <t>CEA-SC-OE-DT-AP-011</t>
  </si>
  <si>
    <t>ARRANCADOR DE 75 HP 440 VOLTS</t>
  </si>
  <si>
    <t>CEA-SC-OE-DT-ALC-017</t>
  </si>
  <si>
    <t>TABLERO DE CONTROL PARA BOMBA 25 HP 440 VOLTS</t>
  </si>
  <si>
    <t>CEA-SC-OE-DT-AP-022</t>
  </si>
  <si>
    <t>SUMINISTRO E INSTALACION DE EQUIPO ELECTRICO PARA ALUMBRADO Y BOMBA DOIFICADORA DE POZO</t>
  </si>
  <si>
    <t>CEA-SC-OE-DT-ALM-023</t>
  </si>
  <si>
    <t>VENTA E INSTALACION DE ARRANCADOR MAGNETICO LA61 TAMAÑA 2  5 QUAREA CON BOBINA</t>
  </si>
  <si>
    <t>CEA-SC-OE-DT-AP-024</t>
  </si>
  <si>
    <t>TECLE DE 2 TONELADAS</t>
  </si>
  <si>
    <t>CEA-SC-OE-DT-AP-026</t>
  </si>
  <si>
    <t>AIRE ACONDICIONADO CON CONTROL DE TEMPERATURA AUTOMATICA, SERIE: PGAY202793 Y PGAY202779</t>
  </si>
  <si>
    <t>CEA-SC-OE-DT-AP-027</t>
  </si>
  <si>
    <t>MOTOBOMBA MARCA EVANS SAL. 3" DE 7.5HP</t>
  </si>
  <si>
    <t>CEA-SC-OE-DT-AP-028</t>
  </si>
  <si>
    <t>PLANTA GENERADORA DE 5000 WATS</t>
  </si>
  <si>
    <t>CEA-SC-OE-DT-AP-029</t>
  </si>
  <si>
    <t>ROTOMARTILLO</t>
  </si>
  <si>
    <t>CEA-SC-OE-DT-AP-030</t>
  </si>
  <si>
    <t>GENERADOR DE CORRIENTE DE 8000 WATTS</t>
  </si>
  <si>
    <t>CEA-SC-OE-DT-AP-031</t>
  </si>
  <si>
    <t>REVOLVEDORA PARA CEMENTO J. HONDA</t>
  </si>
  <si>
    <t>CEA-SC-EB-DT-ALC-017</t>
  </si>
  <si>
    <t xml:space="preserve">BOMBA PARA LODOS 7.5 HP PARA 180 PIES Y 90 GAL/MIN BOMBA TRITURADORA </t>
  </si>
  <si>
    <t>CEA-SC-EB-DT-ALC-018</t>
  </si>
  <si>
    <t xml:space="preserve">BOMBA SUMERGIBLE PARA AGUAS NEGRAS, DE 25 HP, 440 V Y SALIDA DE 6" </t>
  </si>
  <si>
    <t>CEA-SC-EB-DT-ALC-019</t>
  </si>
  <si>
    <t xml:space="preserve">BOMBA SUMERGIBLE PARA AGUAS NEGRAS, DE 50 HP, 440 V Y SALIDA DE 8" </t>
  </si>
  <si>
    <t>CEA-SC-EB-DT-ALC-020</t>
  </si>
  <si>
    <t>BOMBA SUMERGIBLE DE 7.5 HP, 440 V SALIDA DE 2".</t>
  </si>
  <si>
    <t>CEA-SC-EB-DT-ALC-021</t>
  </si>
  <si>
    <t>BOMBA SUMERGIBLE, MARCA: ALTAMIRA,MODELO: KORG R-100-7,S/N SERIE</t>
  </si>
  <si>
    <t>CEA-SC-EB-DT-ALC-022</t>
  </si>
  <si>
    <t>MOTOR SUMERGIBLE, MARCA: ALTAMIRA,MODELO: MSR6 103230, SERIE: 30190</t>
  </si>
  <si>
    <t>CEA-SC-EB-DT-ALC-023</t>
  </si>
  <si>
    <t>BOMBA SUMERGIBLE,MODELO:COBA 4/200/3460, SERIE: 18060019,20 HP</t>
  </si>
  <si>
    <t>CEA-SC-EB-DT-ALC-024</t>
  </si>
  <si>
    <t>BOMBA SUMERGIBLE,MODELO:COBA 4/200/3460, SERIE: 18060023, 20HP</t>
  </si>
  <si>
    <t>CEA-SC-EB-DT-AP-001</t>
  </si>
  <si>
    <t>BOMBA SUMERGIBLE MARCA KSB PARA 30 LPS Y 200 MTS. DE CDT ACOPLADA A MOTOR DE 52 HP. SUMERGIBLE</t>
  </si>
  <si>
    <t>CEA-SC-EB-DT-AP-003</t>
  </si>
  <si>
    <t>MOTOBOMBA BONASA ME-20-15 15 HP</t>
  </si>
  <si>
    <t>CEA-SC-EB-DT-AP-005</t>
  </si>
  <si>
    <t>SUMINISTRO E INSTALACION DE BOMBA TIPO TURBINA DE 8" DE DIAMETRO, DE 3 PASOS CON TAZONES ·12</t>
  </si>
  <si>
    <t>CEA-SC-EB-DT-AP-006</t>
  </si>
  <si>
    <t>MOTOBOMBA MARGA GOULDS SERIE FR429673, MOTOR MARCA FRANKLIN, MODELO 2391056004 SERIE OOC19-01-0011</t>
  </si>
  <si>
    <t>CEA-SC-EB-DT-AP-007</t>
  </si>
  <si>
    <t>BOMBEO CENTRIFUGA HORIZONTAL MARCA CUMA MOD. K3L25-2 ACOPLADA A MOTOR ELECTRICO DE 25 HP. A 3500 RPM,3 FASES</t>
  </si>
  <si>
    <t>CEA-SC-EB-DT-AP-008</t>
  </si>
  <si>
    <t>JUEGO DE TAZONES DE 3 PASOS CAPAZ DE PRODUCIR UN GASTO DE 70 L.P.S. CONTRA UNA CARGA DINAMICA TOTAL DE 62 MTS</t>
  </si>
  <si>
    <t>CEA-SC-EB-DT-AP-010</t>
  </si>
  <si>
    <t>SUMINISTRO E INSTALACION DE MOTOR BOMBA CENTRIFUGA 2 HP3,440-220 VOLTS</t>
  </si>
  <si>
    <t>CEA-SC-EB-DT-AP-011</t>
  </si>
  <si>
    <t>SUMINISTRO E INSTALACION BOMBA SUMERGIBLE ENCAPSULADA 4 TAZONES TRES FASES 220 V. 7.5 HP JET REBOMBEO "PENINSULA "</t>
  </si>
  <si>
    <t>CEA-SC-EB-DT-AP-013</t>
  </si>
  <si>
    <t>SUMINISTRO E INSTALACION DE  HORIZONTAL,MCA. SIEMENS Y DEMING RESPECTIVAMENTE DE 5 HP TRIFASICA</t>
  </si>
  <si>
    <t>CEA-SC-EB-DT-AP-015</t>
  </si>
  <si>
    <t>BOMBA SUMERGIBLE MARCA GOULDS PUMP DE 3  PASOS CAPAZ DE PRODUCIR UN GASTO DE 850 GPM A 450´C.D.T.</t>
  </si>
  <si>
    <t>CEA-SC-EB-DT-AP-016</t>
  </si>
  <si>
    <t>MOTOR DE LA MARCA FRANKLIN ELECTRICO DE 8" 125 H.P. 3 FASES, 460 VOLTS</t>
  </si>
  <si>
    <t>CEA-SC-EB-DT-AP-017</t>
  </si>
  <si>
    <t>MOTOR MARCA FRANKLIN DE 125 HP PH3 DE 8" EN 469 VOLTS.</t>
  </si>
  <si>
    <t>CEA-SC-EB-DT-AP-018</t>
  </si>
  <si>
    <t>MOTOBOMBA HONDA 1000 LTS. P/S 26 KGS.</t>
  </si>
  <si>
    <t>CEA-SC-EB-DT-AP-019</t>
  </si>
  <si>
    <t>BOMBA TIPO CAÑON TRIFASICA 220VOLTS 2 HP</t>
  </si>
  <si>
    <t>CEA-SC-EB-DT-AP-020</t>
  </si>
  <si>
    <t>BOMBA SUMERGIBLE GOULDS TX-9RCL-4 DESC. 8" CORTE 6.8125</t>
  </si>
  <si>
    <t>CEA-SC-EB-DT-AP-021</t>
  </si>
  <si>
    <t>MOTOR SUMERGIBLE FRANKLIN 8" 150 HP 460V 14B19-23-080048</t>
  </si>
  <si>
    <t>CEA-SC-EB-DT-AP-022</t>
  </si>
  <si>
    <t>BOMBA CENTRIFUGA HORIZONTAL MARCA FPS ACOPLADA DIRECTAMENTE A MOTOR 3HP F 208-230 V.A. 3500RPM CAPAZ DE VENCER UNA C.D.T. DE 28MTS CONTRA UN GASTO DE 5 LPS MODELO 3BD1 1/2-S</t>
  </si>
  <si>
    <t>CEA-SC-EB-DT-AP-023</t>
  </si>
  <si>
    <t>BOMBA CENTRIFUGA HORIZONTAL MARCA FPS ACOPLADA DIRECTAMENTE A MOTOR 1/2 HP 1F 60 C.P.V. 115/230 V.A. 3500 R.P.M. CAPAZ DE VENCER UNA C.D.T. DE 20MTS. CONTRA UN GASTO DE 1 L.P.S. MODELO 5H418-5-S TIPO BOOSTER</t>
  </si>
  <si>
    <t>CEA-SC-EB-DT-AP-024</t>
  </si>
  <si>
    <t>BOMBA CENTRIFUGA HORIZONTAL MARCA FPS ACOPLADA DIRECTAMENTE A MOTOR DE 40H.P. 3F 60 C.P.S. 230/460 A 3500 R.P.M. CAPAZ DE VENCER UNA C.D.T. DE 64 MTS. CONTRA UN GASTO DE 30 L.P.S. MODELO 40HP4475</t>
  </si>
  <si>
    <t>CEA-SC-EB-DT-AP-025</t>
  </si>
  <si>
    <t>MOTOR SUMERGIBLE FRANKLIN 8" 75 HP 3F 460V SERIE: 2396038521</t>
  </si>
  <si>
    <t>CEA-SC-EB-DT-AP-026</t>
  </si>
  <si>
    <t>MOTOR SUMERGIBLE FRANKLIN DE 6" 10HP 230V 3F 14H19-18-06098A SERIE: 2366028120</t>
  </si>
  <si>
    <t>MOTOR SUMERGIBLE FRANKLIN 6" 25 HP NUM. DE SERIE 2366158120 MODELO 14C19-04-06172A</t>
  </si>
  <si>
    <t>CEA-SC-EB-DT-AP-028</t>
  </si>
  <si>
    <t>MOTOR SUMERGIBLE FRANKLIN DE 8" 150 HP  #2391068504 460V SERIE NO. 14D19-24-080048</t>
  </si>
  <si>
    <t>CEA-SC-EB-DT-AP-030</t>
  </si>
  <si>
    <t>MOTOR SUMERGIBLE FRANKLIN 8" 75 HP. 460 V 16D19-11-080548 SERIE: 2396038541</t>
  </si>
  <si>
    <t>CEA-SC-EB-DT-AP-031</t>
  </si>
  <si>
    <t>IMPULSOR FRANKLIN 305410925 HC 44C75</t>
  </si>
  <si>
    <t>CEA-SC-EB-DT-AP-032</t>
  </si>
  <si>
    <t>MOTOBOMBA AUTOCEBANTE 4X4 15HP</t>
  </si>
  <si>
    <t>CEA-SC-EB-DT-AP-033</t>
  </si>
  <si>
    <t>MOTOR SUMERGOBLE, MARCA: COVERCO, 10HP 230V 3F 6"</t>
  </si>
  <si>
    <t>CEA-SC-EB-DT-AP-034</t>
  </si>
  <si>
    <t>MOTOR SUMERGIBLE, MARCA: ALTAMIRA, MODELO: MSR8 753460,75 HP, 460V, SERIE: 316759</t>
  </si>
  <si>
    <t>CEA-SC-EC-DT-AP-001</t>
  </si>
  <si>
    <t>PZA. S2K0150140FB3 CLORADOR S2K MARCA WALLACE TIERNAN</t>
  </si>
  <si>
    <t>CEA-SC-EC-DT-AP-002</t>
  </si>
  <si>
    <t>CEA-SC-EC-DT-AP-003</t>
  </si>
  <si>
    <t>BOMBA TIPO CANON MULTI ETAPAS MARCA GOULDS MODELO 25GBC3012PO 3 HP</t>
  </si>
  <si>
    <t>CEA-SC-EC-DT-AP-004</t>
  </si>
  <si>
    <t>CLORADOR MARCA WALLACE DE 100 KGS/DIA</t>
  </si>
  <si>
    <t>CEA-SC-EC-DT-AP-005</t>
  </si>
  <si>
    <t>BOMBA DOSIFICADORA PULSAFEDEER</t>
  </si>
  <si>
    <t>CEA-SC-EC-DT-AP-006</t>
  </si>
  <si>
    <t>CEA-SC-EC-DT-AP-007</t>
  </si>
  <si>
    <t xml:space="preserve">EQUIPO DE AIRE AUTONOMO DE BAJA PRESION, MARCA: NORTH, MODELO: 2216PSI, SERIE: 83201S, PARA UNA DURACION  DE 30 MINUTOS, ALARMA AUDIBLE,CILINDRO DE FIBRA, MASCARILLA, ARNES DE NYLON, ESTUCHE PLASTICO RIGIDO. </t>
  </si>
  <si>
    <t>CEA-SC-EC-DT-AP-008</t>
  </si>
  <si>
    <t>CLORADOR MARCA: WALLACE &amp; TIERNAN, MODELO: W3T99497, S10K PARA 200KG/DIA, SERIE: CF1824388-16</t>
  </si>
  <si>
    <t>CEA-SC-EC-DT-AP-009</t>
  </si>
  <si>
    <t>CLORADOR MARCA: WALLACE &amp; TIERNAN, MODELO: W3T99497, S10K PARA 200KG/DIA, SERIE: CF1825676-2</t>
  </si>
  <si>
    <t>CEA-SC-EC-DT-AP-010</t>
  </si>
  <si>
    <t>CLORADOR MARCA: WALLACE &amp; TIERNAN, MODELO: W3T99497, S10K PARA 200KG/DIA, SERIE: CF18254388-9</t>
  </si>
  <si>
    <t>CEA-SC-EC-DT-AP-011</t>
  </si>
  <si>
    <t>BOMBA DOSIFICADORA MARCA: PULSA TRON, MODELOS: 30GPD-100PSI</t>
  </si>
  <si>
    <t>CEA-SC-EC-DT-AP-012</t>
  </si>
  <si>
    <t>KIT PARA CONTENEDOR GAS CLORO DE 907</t>
  </si>
  <si>
    <t>CEA-SC-EC-DT-AP-013</t>
  </si>
  <si>
    <t>BOMBA MARCA: BOOSTER, MODELO: 10GB10, GOULDS TIPO CAÑON</t>
  </si>
  <si>
    <t>CEA-SC-EE-DT-DIR-001</t>
  </si>
  <si>
    <t>SUMINISTRO E INTALACION  DE ARRANCADOR ESTADO SOLIDO 100 HP, 400 VOLTS. 3 FASES, 4 HILOS,INCLUYE TUBERIA CON DUIT CABLE 2/0 CONECTORES</t>
  </si>
  <si>
    <t>CEA-SC-EE-DT-DIR-002</t>
  </si>
  <si>
    <t>SUMINISTRO E INTALACION  DE ARRANCADOR ESTADO SOLIDO 100 HP, 400 VOLTS. 3 FASES, 4 HILOS,INCLUYE TUBERIA CON DUIT CABLE 2/0 CONECTORES FASES, 4 HILOS,INCLUYE TUBERIA CON DUIT CABLE 2/0 CONECTORES</t>
  </si>
  <si>
    <t>CEA-SC-EE-DT-DIR-003</t>
  </si>
  <si>
    <t>SUMINISTRO E INTALACION  DE ARRANCADOR ESTADO SOLIDO 100 HP, 400 VOLTS. 3 FASES, 4 HILOS,INCLUYE TUBERIA CON DUIT CABLE 3/0 CONECTORES</t>
  </si>
  <si>
    <t>CEA-SC-EE-DT-DIR-004</t>
  </si>
  <si>
    <t>SUMINISTRO E INTALACION  DE ARRANCADOR ESTADO SOLIDO 100 HP, 400 VOLTS. 3 FASES, 4 HILOS,INCLUYE INTERRUPTOR TERMOGNETICO DE 3X100 AMP. TUBERIA CONDUIT CABLE CAL. 4,CONECTORES TODO LO NECESARIO</t>
  </si>
  <si>
    <t>CEA-SC-EE-DT-DIR-005</t>
  </si>
  <si>
    <t>TRANSFORMADOR 15 KVA</t>
  </si>
  <si>
    <t>CEA-SC-ECM-DT-001</t>
  </si>
  <si>
    <t>EQUIPO DE TELEMETRIA CON LOS SIG. COMPONENTES:FIBER GLASS ENCLOSURE WITH POWER, PRESICION RESISTOR, EXTERNAL ANTENA AND CABLE, GRPS PACKET SERV., LIGHTHING ARRESTOR, AIID400GPRS TELEMETRY CONTROLLER</t>
  </si>
  <si>
    <t>CEA/SCS/PRSM/SCS-TRNS-0098</t>
  </si>
  <si>
    <t>PICK-UP MARCA FORD F-250 COLOR BLANCO SERIE: 3FTRF17W17MA15863</t>
  </si>
  <si>
    <t>CEA/SCS/COML/SCS-TRNS-0083</t>
  </si>
  <si>
    <t>MOTOCICLETA PARA TRABAJO KURAZAI 125 NEGRA</t>
  </si>
  <si>
    <t>CEA-EMP-COML-EMP-COMP-0145</t>
  </si>
  <si>
    <t>SWITH FULL DUPLEX  ETHERNET</t>
  </si>
  <si>
    <t>CEA-EMP-EC-FS-058</t>
  </si>
  <si>
    <t>SWICH 10/100 MBPS FULL DUPLEX  ETHERNET PTOS.</t>
  </si>
  <si>
    <t>CEA-EMP-ADMN-EMP-COMP-0151</t>
  </si>
  <si>
    <t>MONITOR 17" PANACER</t>
  </si>
  <si>
    <t>CEA-EMP-ADMN-EMP-COMP-0178</t>
  </si>
  <si>
    <t>ROUTER INHALAMBRICO AIRTLINK</t>
  </si>
  <si>
    <t>CEA-EMP-PRSM-EMP-COMP-0157</t>
  </si>
  <si>
    <t>COMPUTADORA INTEL INSIDE  HP</t>
  </si>
  <si>
    <t>CEA-EMP-PRSM-EMP-COMP-0158</t>
  </si>
  <si>
    <t>CEA-EMP-TECN-EMP-COMP-0159</t>
  </si>
  <si>
    <t>CEA-EMP-COML-EMP-COMP-0160</t>
  </si>
  <si>
    <t>CEA-EMP-COML-EMP-COMP-0161</t>
  </si>
  <si>
    <t>COMPUTADORA LANIX TITAN 2700 2.8 GHZ 240 M-RAM, MONITOR 17" CRT</t>
  </si>
  <si>
    <t>CEA-EMP-COML-EMP-COMP-0163</t>
  </si>
  <si>
    <t>REGULADOR 1300 PLUS SOLA BASIC</t>
  </si>
  <si>
    <t>CEA-EMP-PRSM-EMP-COMP-0166</t>
  </si>
  <si>
    <t>NO BREAK MAAGOVA TRIP LITE</t>
  </si>
  <si>
    <t>CEA-EMP-PRSM-EMP-COMP-0571</t>
  </si>
  <si>
    <t>UPS MARUSON MOD. 110VA</t>
  </si>
  <si>
    <t>CEA-EMP-PRSM-EMP-COMP-0182</t>
  </si>
  <si>
    <t>HDD ULTRA SCSI 120 GB 7200 RPM</t>
  </si>
  <si>
    <t>CEA-EMP-COML-EMP-COMP-0168</t>
  </si>
  <si>
    <t>IMPRESORA TERMICA EPSON TMT881V-101 SERIE: J4PG315625</t>
  </si>
  <si>
    <t>CEA-EMP-PRSM-EMP-COMP-0572</t>
  </si>
  <si>
    <t>2-DISCOS DUROS PARA EL SERVIDOR (INTERNOS)</t>
  </si>
  <si>
    <t>CEA-EMP-COML-EMP-COMP-0665</t>
  </si>
  <si>
    <t>COMPUTADORA HP COMPAQ EVO  PROCESADOR PENTIUM 4 DE 2.8 GHZ DISCO DURO DE 80 GB, 512 MB DE MEMORIA UNIDAD COMBO DVD-CD/RW T. RED. 10/100 MONITOR SVGA A COLOR 17" TECLADO MOUSE WINDOWS XP PRO. S: NC4260TNL</t>
  </si>
  <si>
    <t>CEA-EMP-TECN-EMP-COMP-0666</t>
  </si>
  <si>
    <t>COMPUTADORA HP COMPAQ PROC. 2.8 GHZ D.D. RAM 256 NS SERIE: MXD43106BR TECLADO HP SK-1688 S:C0406114254 MOUSE HP MODELO M042KC S: 0406004861 MONITOR LANIX 57500 S: CNC4260CNS</t>
  </si>
  <si>
    <t>CEA-EMP-TECN-EMP-COMP-0666/1</t>
  </si>
  <si>
    <t>CPU LANIX P.4 D.D. 80 PROC. 3.2 RAM 512 S: 00508225315 TECLADO HP SK-1688 S: 4K93802652B MOUSE HP MODELO 043706 S: 00080330 MONITOR LANIX L-N7105 S: 506LX1700358.</t>
  </si>
  <si>
    <t>CEA-EMP-COML-EMP-COMP-0563</t>
  </si>
  <si>
    <t>COMPUTADORA MINI TORRE 4010 MARCA LANIX  MICROPROCESADOR INTEL CELERON DUAL CORE E1500 A 2.20 GHZ/ SISTEMA OPERATIVO WINDOWS/DISCO DURO 250GB SATA II/ MEMORIA 2 GB DDR II 800 MHZ/ LECTOR OPTICO DVD+/- RW/ INCLUYE TECLADO Y MOUSE MONITOR HACER 19"</t>
  </si>
  <si>
    <t>CEA-EMP-ADMN-EMP-COMP-0562</t>
  </si>
  <si>
    <t>COMPUTADORA INTEL DUAL CORE E5300 2.60GHZ. 1GB RAM, DISCO DURO 320 GB SATA II, QUEMADOR DVD 22X, LECTOR DE MEMORIAS, MONITOR DE 18.5", TECLADO, MOUSE Y BOCINAS.</t>
  </si>
  <si>
    <t>CEA-EMP-COML-EMP-COMP-0561</t>
  </si>
  <si>
    <t>IMPRESORA TERMICA DE TICKET EPSON TM-T88IV-084 (C3C636084) PUERTO: SERIAL, DISEÑO COMPACTO, IMPRIME TEXTO Y GRAFICOS A UNA VVELOCIDAD DE HASTA 200MM/SEGUNDO. IMPRIME HASTA 11 TIPOS DE CODIGOS DE BARRA DIFERENTES, INCLUYENDO CODIGOS EN DOS DIMENSIONES. ANC</t>
  </si>
  <si>
    <t>CEA-EMP-COML-EMP-COMP-0565</t>
  </si>
  <si>
    <t>CHECADOR DIGITAL TCP/IP ON THE MINUTE SERIE 3483030260058 INSTALACIÓN, ASESORIA CAPACITACIÓN</t>
  </si>
  <si>
    <t>CEA-EMP-COML-EMP-COMP-0566</t>
  </si>
  <si>
    <t>COMPUTADORA DE ESCRITORIO MARCA ACER VERITON MODELO VM490G CON PROCESADOR INTEL CORE i3-540 3.06 GHz/4M, 1024 MB RAM SERIE: PSVAPO30046330A43D2700</t>
  </si>
  <si>
    <t>CEA-EMP-COML-EMP-COMP-0567</t>
  </si>
  <si>
    <t>MONITOR MARCA ACER MODELO S211HLbd (ET. WS1HP  .001) 21.5" TFT LED Wide, Resolución 1920x1080 (Full HD) SERIE: ETLP30D002044022BA8510</t>
  </si>
  <si>
    <t>CEA-EMP-COML-EMP-COMP-0675</t>
  </si>
  <si>
    <t xml:space="preserve">NO-BRAKE APC BR1300G, CAPACIDAD 1300 VA 780 WATTS, 120V, (5) NEMA 5-15R  (RESPALDO DE BATERIA), (5) NEMA 6-15R (PROTECCIÓN CONTRA SOBRETENSIONES), 18 MIN 1/2 CARGA C/REG, TIPO DE FORMA DE ONDA APROXIMACIÓN ACOMPASADA DE UNA ONDA SINUSOIDAL. PANTALLA LCD, </t>
  </si>
  <si>
    <t>CEA-EMP-COML-EMP-COMP-0677</t>
  </si>
  <si>
    <t>IMPRESORA SAMSUNG MULTIFUNCIONAL SL-M2070W 21 PPM EN NEGRO USB 2.0 Y WI-FI</t>
  </si>
  <si>
    <t>MONITOR</t>
  </si>
  <si>
    <t>CEA-EMP-COML-EMP-COMP-0678</t>
  </si>
  <si>
    <t xml:space="preserve">Impresora termica de ticket epson TM-T88v-834(C31CA85834) ANTES TM-T88IVP-834. PUERTO 2:PARALELO/USB, DISEÑO COMPACTO IMPRIME TEXTOS YGRAFICOS A UNA VELOCIDAD DE HASTA 300 MM/SEGUNDO. PRIMER MINIPRINTER EN OFRECER 16 NIVELES EN ESCALA  DE GRISES </t>
  </si>
  <si>
    <t>CEA-EMP-COML-EMP-COMP-0679</t>
  </si>
  <si>
    <t>CEA-EMP-COML-EMP-COMP-0680</t>
  </si>
  <si>
    <t>MONITOR DE 18"</t>
  </si>
  <si>
    <t>CEA-EMP-COML-EMP-COMP-0681</t>
  </si>
  <si>
    <t>CEA-EMP-COML-EMP-COMP-0682</t>
  </si>
  <si>
    <t>CEA-EMP-COML-EMP-COMP-0683</t>
  </si>
  <si>
    <t>CEA-EMP-COML-EMP-COMP-0684</t>
  </si>
  <si>
    <t>CEA-EMP-COML-EMP-COMP-0685</t>
  </si>
  <si>
    <t>LAPTOP MARCA : SONY VAIO,MODELO: PCG-61311U, SERIE: 3010564/ ACTA TRASPASO</t>
  </si>
  <si>
    <t>CEA-EMP-COML-EMP-COMP-0686</t>
  </si>
  <si>
    <t>COMPUTADORA TODO EN UNO, MARCA:HP, MODELO: ALL-IN-ONE-24-G216LA, DESKTOP,CORE13/ 6GB/1TB/24, SERIE: 8CC7290J7Q</t>
  </si>
  <si>
    <t>CEA-EMP-COML-EMP-COMP-0687</t>
  </si>
  <si>
    <t>COMPUTADORA TODO EN UNO, MARCA:HP, MODELO: ALL-IN-ONE-24-G216LA, DESKTOP,CORE13/ 6GB/1TB/24, SERIE: 8CC7290J2V</t>
  </si>
  <si>
    <t>CEA-EMP-COML-EMP-COMP-0688</t>
  </si>
  <si>
    <r>
      <t xml:space="preserve">SCANNER MARCA BROTHER, MODELO: DS-720D , SERIE: </t>
    </r>
    <r>
      <rPr>
        <sz val="9"/>
        <color indexed="8"/>
        <rFont val="Century Gothic"/>
        <family val="2"/>
      </rPr>
      <t>U63567H7U112863</t>
    </r>
  </si>
  <si>
    <t>CEA-EMP-PRSM-EMP-MOBI-0403</t>
  </si>
  <si>
    <t>ESCRITORIO GEBESA 1.52 SUB-EJECUTIVO</t>
  </si>
  <si>
    <t>CEA-EMP-MYEO-DA-CONT-002</t>
  </si>
  <si>
    <t>ARCHIVERO 2 GAVETAS MUNHER</t>
  </si>
  <si>
    <t>CEA-EMP-MYEO-CONT-008</t>
  </si>
  <si>
    <t>ESCRITORIO P/COMPUTADORA M:S108P</t>
  </si>
  <si>
    <t>CEA-EMP-COML-EMP-MOBI-0316</t>
  </si>
  <si>
    <t>ESCRITORIO MADERA MUNHER</t>
  </si>
  <si>
    <t>CEA-EMP-MYEO-DT-DIRTEC-017</t>
  </si>
  <si>
    <t>VIDEOGRABADORA PHILIPS M:CR2611590 S: 294561</t>
  </si>
  <si>
    <t>CEA-EMP-MYEO-DT-DIRTEC-018</t>
  </si>
  <si>
    <t>TELEVISOR PHILIPS CR294569 S:289582</t>
  </si>
  <si>
    <t>CEA-EMP-COML-EMP-MOBI-0269 -A</t>
  </si>
  <si>
    <t>SILLA VISITANTES REQUIEZ RE-1035, RE-1036</t>
  </si>
  <si>
    <t>CEA-EMP-COML-EMP-MOBI-0269 -B</t>
  </si>
  <si>
    <t>CEA-EMP-MYEO-DC-SIST-022</t>
  </si>
  <si>
    <t xml:space="preserve">CALCULADORA PRINTAFORM </t>
  </si>
  <si>
    <t>CEA-EMP-MYEO-DC-SIST-023</t>
  </si>
  <si>
    <t>CEA-EMP-MYEO-DA-CONT-028</t>
  </si>
  <si>
    <t>ESCRITORIO SECRETARIAL L/T 1.20 X 60</t>
  </si>
  <si>
    <t>CEA-EMP-MYEO-DT-031</t>
  </si>
  <si>
    <t>ESCRITORIO SECRETARIAL L/T 1.20X60</t>
  </si>
  <si>
    <t>CEA-EMP-MYEO-DT-SEC-033</t>
  </si>
  <si>
    <t>CEA-EMP-MYEO-DC-CAJ-038</t>
  </si>
  <si>
    <t>ARCHIVERO M:3983 GAVETAS</t>
  </si>
  <si>
    <t>CEA-EMP-MYEO-FS-041</t>
  </si>
  <si>
    <t>SILLA TAPIZADA VISITANTE</t>
  </si>
  <si>
    <t>CEA-EMP-COML-EMP-MOBI-0218-A</t>
  </si>
  <si>
    <t>SILLASTAPIZADA VISITANTE</t>
  </si>
  <si>
    <t>CEA-EMP-COML-EMP-MOBI-0218-B</t>
  </si>
  <si>
    <t>CEA-EMP-COML-EMP-MOBI-0218-C</t>
  </si>
  <si>
    <t>CEA-EMP-MYEO-DA-ATU-050</t>
  </si>
  <si>
    <t>ESCRITORIO SECRETARIAL RECONST.</t>
  </si>
  <si>
    <t>CEA-EMP-MYEO-DC-CAJ-051</t>
  </si>
  <si>
    <t>CEA-EMP-COML-EMP-MOBI-0221</t>
  </si>
  <si>
    <t>ARCHIVERO 2-GAVETAS T/OFICIO</t>
  </si>
  <si>
    <t>CEA-EMP-COML-EMP-MOBI-0238</t>
  </si>
  <si>
    <t>MESA GAVETA MULTIUSOS</t>
  </si>
  <si>
    <t>CEA-EMP-COML-EMP-MOBI-0240</t>
  </si>
  <si>
    <t>CREDENZA METALICA DE 1.80 MTS</t>
  </si>
  <si>
    <t>CEA-EMP-MYEO-FS-043</t>
  </si>
  <si>
    <t>SILLA  VISITANTE NUEVA TAPIZADA EN PLIANA 100%</t>
  </si>
  <si>
    <t>CEA-EMP-PRSM-EMP-MOBI-0295</t>
  </si>
  <si>
    <t>CHAROLA PAPELERA DVC 2 NIVELES</t>
  </si>
  <si>
    <t>CEA-EMP-COML-EMP-MOBI-0297-A</t>
  </si>
  <si>
    <t>2-ANAQUELES 5 ENTREPAÑOS</t>
  </si>
  <si>
    <t>CEA-EMP-MYEO-DT-SEC-068</t>
  </si>
  <si>
    <t xml:space="preserve">CHAROLA PAPELERA DVD EN MADERA 2 NIVELES </t>
  </si>
  <si>
    <t>CEA-EMP-MYEO-FS-056</t>
  </si>
  <si>
    <t>GUILLOTINA TRIMER 38*38</t>
  </si>
  <si>
    <t>CEA-EMP-COML-EMP-MOBI-0243</t>
  </si>
  <si>
    <t>GABINETE PRINTAFORM 60 X 40</t>
  </si>
  <si>
    <t>CEA-EMP-MYEO-DC-CAJ-073</t>
  </si>
  <si>
    <t xml:space="preserve">ARCHIVERO 2 GAVETAS </t>
  </si>
  <si>
    <t>CEA-EMP-MYEO-DT-DIRTEC-074</t>
  </si>
  <si>
    <t>ARCHIVERO DE 2 GAVETAS</t>
  </si>
  <si>
    <t>CEA-EMP-PRSM-EMP-MOBI-0270</t>
  </si>
  <si>
    <t>MESA DE MADERA PRINTAFORM 60 X 40</t>
  </si>
  <si>
    <t>CEA-EMP-COML-EMP-MOBI-0274</t>
  </si>
  <si>
    <t xml:space="preserve">AMPLIFICADOR AUTEC </t>
  </si>
  <si>
    <t>CEA-EMP-MYEO-DC-SIST-089</t>
  </si>
  <si>
    <t xml:space="preserve">MEGAFONO </t>
  </si>
  <si>
    <t>CEA-EMP-COML-EMP-MOBI-0279</t>
  </si>
  <si>
    <t xml:space="preserve">ESCRITORIO </t>
  </si>
  <si>
    <t>CEA-EMP-COML-EMP-MOBI-0280</t>
  </si>
  <si>
    <t>SILLA SECRETARIAL</t>
  </si>
  <si>
    <t>CEA-EMP-COML-EMP-MOBI-0285</t>
  </si>
  <si>
    <t>FAX PANASONIC KX-FHD332  S:4ABWA039156</t>
  </si>
  <si>
    <t>CEA-EMP-MYEO-DC-CONT-103</t>
  </si>
  <si>
    <t xml:space="preserve">GABINETE </t>
  </si>
  <si>
    <t>CEA-EMP-MYEO-DT-SEC-105</t>
  </si>
  <si>
    <t>LOCKER P/PAPELERIA</t>
  </si>
  <si>
    <t>CEA-EMP-ADMN-EMP-MOBI-0307</t>
  </si>
  <si>
    <t>SILLON PIEL COLOR NEGRO</t>
  </si>
  <si>
    <t>CEA-EMP-PRSM-EMP-MOBI-0291</t>
  </si>
  <si>
    <t>MINI-SPLIT MIRAGE</t>
  </si>
  <si>
    <t>CEA-EMP-MYEO-DC-CAJ-131</t>
  </si>
  <si>
    <t>SUMADORA CASIO HEAVY DUTY DR-210  12 DIG.</t>
  </si>
  <si>
    <t>CEA-EMP-COML-EMP-MOBI-0292</t>
  </si>
  <si>
    <t>CEA-EMP-PRSM-EMP-MOBI-1130</t>
  </si>
  <si>
    <t>MINI SPLIT 1.5 TON. MOD.SMC1821</t>
  </si>
  <si>
    <t>CEA-EMP-COML-EMP-MOBI-1175</t>
  </si>
  <si>
    <t xml:space="preserve">ARCHIVERO CON 4 GAVETAS </t>
  </si>
  <si>
    <t>CEA-EMP-COML-EMP-MOBI-1176</t>
  </si>
  <si>
    <t>LIBRERO 1.20 X 1.30 CON ENTREPAÑOS</t>
  </si>
  <si>
    <t>CEA-EMP-COML-EMP-MOBI-1177</t>
  </si>
  <si>
    <t>PENINSULA 1.60 MTS CON LATERAL,PEDESTAL, PORTA MESA PARA CAFÉ</t>
  </si>
  <si>
    <t>CEA-EMP-COML-EMP-MOBI-1178</t>
  </si>
  <si>
    <t>PENINSULA 1.60 MTS CON LATERAL, PEDESTAL, PORTA MESA PARA CAFÉ</t>
  </si>
  <si>
    <t>CEA-EMP-COML-EMP-MOBI-1179</t>
  </si>
  <si>
    <t>CEA-EMP-COML-EMP-MOBI- 1180</t>
  </si>
  <si>
    <t>CEA-EMP-COML-EMP-MOBI-1181</t>
  </si>
  <si>
    <t>CEA-EMP-COML-EMP-MOBI-1182</t>
  </si>
  <si>
    <t>CEA-EMP-COML-EMP-MOBI-1183</t>
  </si>
  <si>
    <t>CEA-EMP-COML-EMP-MOBI-1184</t>
  </si>
  <si>
    <t>MESA PARA CAFÉ</t>
  </si>
  <si>
    <t>CEA-EMP-COML-EMP-MOBI-1185</t>
  </si>
  <si>
    <t>CEA-EMP-COML-EMP-MOBI-1186</t>
  </si>
  <si>
    <t>GABINETE CON PUERTAS PARA MESA DE CAFÉ</t>
  </si>
  <si>
    <t>CEA-EMP-COML-EMP-MOBI-1187</t>
  </si>
  <si>
    <t>SILLA SECRETARIAL EN COLOR NARANJA R. REC</t>
  </si>
  <si>
    <t>CEA-EMP-COML-EMP-MOBI-1190</t>
  </si>
  <si>
    <t>SILLA SECRETARIAL EN COLOR NARANJA  R. REC</t>
  </si>
  <si>
    <t>CEA-EMP-COML-EMP-MOBI-1191</t>
  </si>
  <si>
    <t>CEA-EMP-COML-EMP-MOBI-1194</t>
  </si>
  <si>
    <t xml:space="preserve">ARCHIVERO CON 4 GAVETAS ATN CLIENTES </t>
  </si>
  <si>
    <t>CEA-EMP-COML-EMP-MOBI-1195</t>
  </si>
  <si>
    <t>CEA-EMP-COML-EMP-MOBI-1196</t>
  </si>
  <si>
    <t>CEA-EMP-COML-EMP-MOBI-1197</t>
  </si>
  <si>
    <t>PENINSULA 1.90 CON LATERAL Y PED. TRIPLE</t>
  </si>
  <si>
    <t>CEA-EMP-COML-EMP-MOBI-1198</t>
  </si>
  <si>
    <t>PENINSULA 1.40 CON LATERAL Y PED. TRIPLE</t>
  </si>
  <si>
    <t>CEA-EMP-COML-EMP-MOBI-1199</t>
  </si>
  <si>
    <t>MOD. RECEP.  2.40 C/2 PEDESTAL, CAJ. Y LATERAL</t>
  </si>
  <si>
    <t>CEA-EMP-COML-EMP-MOBI-1200</t>
  </si>
  <si>
    <t>ESCRITORIO 1.20 X .60 C/CAJ. COLGANTE</t>
  </si>
  <si>
    <t>CEA-EMP-COML-EMP-MOBI-1201</t>
  </si>
  <si>
    <t>ESCRITORIO C/CAJ. COLGANTE Y FALDON</t>
  </si>
  <si>
    <t>CEA-EMP-COML-EMP-MOBI-1202</t>
  </si>
  <si>
    <t>CEA-EMP-COML-EMP-MOBI-1203</t>
  </si>
  <si>
    <t>MAMPARA ADICIONAL DE 1.10 X .60</t>
  </si>
  <si>
    <t>CEA-EMP-COML-EMP-MOBI-1204</t>
  </si>
  <si>
    <t>CEA-EMP-COML-EMP-MOBI-1205</t>
  </si>
  <si>
    <t>CEA-EMP-COML-EMP-MOBI-1206</t>
  </si>
  <si>
    <t>SILLA SECRETARIAL PARA ATN/CLIENTE</t>
  </si>
  <si>
    <t>CEA-EMP-COML-EMP-MOBI-1207</t>
  </si>
  <si>
    <t>CEA-EMP-COML-EMP-MOBI-1208</t>
  </si>
  <si>
    <t>CEA-EMP-COML-EMP-MOBI-1209</t>
  </si>
  <si>
    <t>CEA-EMP-COML-EMP-MOBI-1210</t>
  </si>
  <si>
    <t>CEA-EMP-COML-EMP-MOBI-1213</t>
  </si>
  <si>
    <t>SUMINISTRO DE AIRE ACONDICIONADO 1TON ECONOAIRE</t>
  </si>
  <si>
    <t>CEA-EMP-COML-EMP-MOBI-1214</t>
  </si>
  <si>
    <t>CEA-EMP-COML-EMP-MOBI-1215</t>
  </si>
  <si>
    <t>SUMINISTRO DE AIRE ACONDICIONADO 2TON ECONOAIRE</t>
  </si>
  <si>
    <t>CEA-EMP-COML-EMP-MOBI-1216</t>
  </si>
  <si>
    <t>MINI-SPLIT DE 2TON MARCA MIRAGE MODELO CPF-2621</t>
  </si>
  <si>
    <t>CEA-EMP-COML-EMP-MOBI-1217</t>
  </si>
  <si>
    <t>AIRE ACONDICIONADO DE VENTANA 2 TONELADAS S.F 220V GOLD FIN SERIES 111TAFZ01979 MARCA: LG</t>
  </si>
  <si>
    <t>CEA-EMP-COML-EMP-MOBI-1218</t>
  </si>
  <si>
    <t>MINI SPLIT 1 TR S.F PURE 220 V SERIES:111TAWM10977</t>
  </si>
  <si>
    <t>CEA-EMP-COML-EMP-MOBI-1219</t>
  </si>
  <si>
    <t>AIRE ACONDICIONADO DE VENTANA 2 TONELADAS</t>
  </si>
  <si>
    <t>CEA-EMP-COML-EMP-MOBI-1220</t>
  </si>
  <si>
    <t>CEA-EMP-COML-EMP-MOBI-1221</t>
  </si>
  <si>
    <t>AIRE ACONDICIONADO DE VENTANA</t>
  </si>
  <si>
    <t>CEA-EMP-COML-EMP-MOBI-1222</t>
  </si>
  <si>
    <t>MICROFONO BAFLE  15"  4 OHMS SC1560</t>
  </si>
  <si>
    <t>CEA-EMP-COML-EMP-MOBI-1223</t>
  </si>
  <si>
    <t>AIRE ACONDICIONADO DE VENTANA DE  TON MARCA BLU PLI</t>
  </si>
  <si>
    <t>CEA-EMP-COML-EMP-MOBI-1224</t>
  </si>
  <si>
    <t>MINI SPLIT 22.0 TON SOLO FRIO 10.5 SEER, SERIE:EXF2617041703359</t>
  </si>
  <si>
    <t>CEA-EMP-COML-EMP-MOBI-1225</t>
  </si>
  <si>
    <t>MINI SPLIT 21.50 TON SOLO FRIO,SERIE:EXF181F7041703506</t>
  </si>
  <si>
    <t>CEA-EMP-COML-EMP-MOBI-1226</t>
  </si>
  <si>
    <t>ARCHIVERO METALICO, MEDIDAS DE 0.45X0.72X.063CM, DOS GAVETAS, COLOR ARENA</t>
  </si>
  <si>
    <t>CEA-EMP-COML-EMP-MOBI-1227</t>
  </si>
  <si>
    <t>CEA-EMP-COML-EMP-MOBI-1228</t>
  </si>
  <si>
    <t>AIRE DE VENTANA , MARCA: MIRAGE  BLU,MODELO: MACC2421N, SERIE: 804162185W</t>
  </si>
  <si>
    <t>CEA-EMP-EBR-DT-CAP-004</t>
  </si>
  <si>
    <t xml:space="preserve">TRANSFORMADOR 112 KVA S:105638 19 TRAMOS X21TT 3" </t>
  </si>
  <si>
    <t>CEA-EMP-EBR-DT-CAP-005</t>
  </si>
  <si>
    <t xml:space="preserve">TRANSFORMADOR  CONTINENTAL S: 400340510 ARRANC. A TENSION PLENA SIEMENS S:3FT48 INTERRUPTOR 100 AMP. SIEMENS </t>
  </si>
  <si>
    <t>CEA-EMP-EBR-DT-CAP-006</t>
  </si>
  <si>
    <t>TRANSFORMADOR IEM S:7212068</t>
  </si>
  <si>
    <t>CEA-EMP-EBR-DT-CAP-014</t>
  </si>
  <si>
    <t>02 VALVULAS CHECK VERTICAL</t>
  </si>
  <si>
    <t>CEA-EMP-EBR-DT-CAP-018</t>
  </si>
  <si>
    <t>VALVULA CHECK 4"</t>
  </si>
  <si>
    <t>CEA-EMP-ET-DC-CORT-007</t>
  </si>
  <si>
    <r>
      <t>VEHICULO MARCA: NISSAN,MODELO:</t>
    </r>
    <r>
      <rPr>
        <sz val="9"/>
        <color indexed="8"/>
        <rFont val="Century Gothic"/>
        <family val="2"/>
      </rPr>
      <t xml:space="preserve"> 3N1CD15SXWK, SERIE:013845, MOTOR: KA24-716359M, AÑO:1998 COLOR  BLANCO </t>
    </r>
  </si>
  <si>
    <t>CEA-EMP-ET-DCA-010</t>
  </si>
  <si>
    <t>REMOLQUE RODANTE 3 MTS LARGO, 2 MTS ANCHO EQ. ELECTRICO 110 Y 220 V PLACAS: UN-63770</t>
  </si>
  <si>
    <t>CEA-EMP-ET-DT-CAP-015</t>
  </si>
  <si>
    <t xml:space="preserve">VEHICULO NISSAN SENTRA M:3N1CBSIS121 S:216765 </t>
  </si>
  <si>
    <t>CEA-EMP-ET-DT-AP-023</t>
  </si>
  <si>
    <t>VEHICULO PICK UP FORD S:3FTG17247M-A05400</t>
  </si>
  <si>
    <t>CEA-EMP-ET-DT-AP-025</t>
  </si>
  <si>
    <t>VEHICULO,MARCA FORD, TIPO  PICK UP COURIER , MODELO 2007, COLOR BLANCO, SERIE: 9BFBT33N347956018</t>
  </si>
  <si>
    <t>CEA-EMP-ET-DT-AP-026</t>
  </si>
  <si>
    <t>MOTOCICLETA MARCA ITALIKA,MODELO FT150, AÑO 2017, COLOR ROJO, SERIE: 3SCPFTEE9J1037918</t>
  </si>
  <si>
    <t>CEA-EMP-MAQ-FS-010</t>
  </si>
  <si>
    <t>MOTOCARRO 3 HP EVANS C2574</t>
  </si>
  <si>
    <t>CEA-EMP-MAQ-FS-011</t>
  </si>
  <si>
    <t>RETROEXCABADORA CASE 5800</t>
  </si>
  <si>
    <t>CEA-EMP-MAQ-ALC-015</t>
  </si>
  <si>
    <t>AQUATECH 10 YD3 PLACAS: UV-91-408.</t>
  </si>
  <si>
    <t>CEA-EMP-MAQ-ALC-016</t>
  </si>
  <si>
    <t>GENERADORA ELECTRICA DE 5500 WATTS</t>
  </si>
  <si>
    <t>CEA-EMP-MAQ-ALC-017</t>
  </si>
  <si>
    <t>REVOLVEDORA DE CEMENTO PARA UN SACO</t>
  </si>
  <si>
    <t>CEA-EMP-MAQ-ALC-018</t>
  </si>
  <si>
    <t>TRANSFORMADOR TRIFASICO DE 10 KVA, 13200 VOLTS, 440/254, TIPO POSTE-COSTA</t>
  </si>
  <si>
    <t>CEA-EMP-MAQ-ALC-019</t>
  </si>
  <si>
    <t>CONTENEDOR NODRISA DE 4000 LTS.</t>
  </si>
  <si>
    <t>CEA-EMP-HYA-AP-005</t>
  </si>
  <si>
    <t>MOTOBOMBA 01 HP.</t>
  </si>
  <si>
    <t>CEA-EMP-HYA-FS-006</t>
  </si>
  <si>
    <t>ARRANCADOR 10/20 HP</t>
  </si>
  <si>
    <t>CEA-EMP-HYA-FS-008</t>
  </si>
  <si>
    <t>MOTOBOMBA IND. 2 HPP 2X2</t>
  </si>
  <si>
    <t>CEA-EMP-HYA-FS-010</t>
  </si>
  <si>
    <t>LOTE DE HERRAMIENTAS ESPECIALES PARA TALLER DE MEDIDORES</t>
  </si>
  <si>
    <t>CEA-EMP-HYA-FS-011</t>
  </si>
  <si>
    <t>MARTILLO ELECTRICO</t>
  </si>
  <si>
    <t>CEA-EMP-HYA-FS-012</t>
  </si>
  <si>
    <t>COMPRESOR DE AIRE (JGO DE MANGUERAS Y CONEXIONES</t>
  </si>
  <si>
    <t>CEA-EMP-HYA-FS-013</t>
  </si>
  <si>
    <t>PERTIGA TELESCOPICA DE ALTA TENSION HAS 45 KV 12 MTS DE LARGO</t>
  </si>
  <si>
    <t>CEA-EMP-HYA-FS-014</t>
  </si>
  <si>
    <t>MAQUINA DE SOLDAR 220 VOLTS</t>
  </si>
  <si>
    <t>CEA-EMP-HYA-FS-015</t>
  </si>
  <si>
    <t>TORRE DE ILUMINACIÓN HONDA 2 LÁMPARAS</t>
  </si>
  <si>
    <t>CEA-EMP-HYA-FS-016</t>
  </si>
  <si>
    <t>COMPACTADORA MANUAL 30X30 JOPER 4 HP</t>
  </si>
  <si>
    <t>CEA-EMP-EBR-EMP-001</t>
  </si>
  <si>
    <t>MOTOR SUMERGIBLE 100 HP FRANLIN 460 V 126 AMPS 3525 RPM MODELO 2396D48521</t>
  </si>
  <si>
    <t>CEA-EMP-EBR-EMP-002</t>
  </si>
  <si>
    <t>MOTOR SUMERGIBLE FRANKLIN DE 50 HP, 460 VOLTS DIAM. 6" Y BOMBA SUMERGIBLE MCA AS-PUMPS MOD. 7ASL/4 DE CUATRO PASOS TAZONES EN FOFO IMPULSORES EN  BRONCE DESC. EN 6" INCLUYE VALVULA CHECK DE 6" PARA BOMBA</t>
  </si>
  <si>
    <t>CEA-EMP-EBR-EMP-003</t>
  </si>
  <si>
    <t>MOTOR SUMERGIBLE FRANKLIN ELECTRIC 100 HP 460 VOLTS MODELO 2396048521</t>
  </si>
  <si>
    <t>CEA-EMP-EBR-EMP-004</t>
  </si>
  <si>
    <t>BOMBA FRANKLIN FDPB3</t>
  </si>
  <si>
    <t>CEA-EMP-EBR-EMP-005</t>
  </si>
  <si>
    <t>MOTOR FRANKLIN 2366198125 60 HP 460 VOLTS</t>
  </si>
  <si>
    <t>CEA-EMP-EBR-EMP-006</t>
  </si>
  <si>
    <t>40 COPLES DE ACERO ROSCADO C-40 PARA COLUMNA DE BOMBEO DE 8"</t>
  </si>
  <si>
    <t>CEA-EMP-EBR-EMP-007</t>
  </si>
  <si>
    <t>25 TRAMOS DE FLECHA DE ACERO DE 1 11/16" X 10" DE DIAMETRO</t>
  </si>
  <si>
    <t>CEA-EMP-EBR-EMP-008</t>
  </si>
  <si>
    <t>15 TRAMOS DE FLECHA DE ACERO DE 1 11/16" X 10" DE DIAMETRO</t>
  </si>
  <si>
    <t>CEA-EMP-EBR-EMP-009</t>
  </si>
  <si>
    <t>80 TRAMOS DE COBRE FLECHA DE ACERO DE 2 1/2 X 5" DE DIAMETRO</t>
  </si>
  <si>
    <t>CEA-EMP-EBR-EMP-010</t>
  </si>
  <si>
    <t>40 COPLES DE ACERO PARA FLECHA DE 1 11/16"</t>
  </si>
  <si>
    <t>CEA-EMP-EBR-EMP-011</t>
  </si>
  <si>
    <t>80 CHUMACERAS PARA FLECHA DE 2 1/2" X 1 11/16" DE DIAMETRO</t>
  </si>
  <si>
    <t>CEA-EMP-EBR-EMP-012</t>
  </si>
  <si>
    <t>80 ESTABILIZADORES "ARAÑAS" DE 2 1/2 X 8"</t>
  </si>
  <si>
    <t>CEA-EMP-EBR-EMP-013</t>
  </si>
  <si>
    <t>CUERPO DE TAZONES MARCA AS-PUMPS MODELO 12ASMS-5 DE 5 PASOS TAZONES EN FOFO E IMPULSORES EN BRONCE DESCARGA EN 8" LUBRICACIONES EN ACEITE</t>
  </si>
  <si>
    <t>CEA-EMP-EBR-EMP-014</t>
  </si>
  <si>
    <t>15 TUBOS DE ACERO ROSCADO C-40 DE COLUMNA DE BOMBEO DE 8" X 1</t>
  </si>
  <si>
    <t>CEA-EMP-EBR-EMP-015</t>
  </si>
  <si>
    <t>25 TUBO DE ACERO ROSCADO C-40 DE COLUMNA DE BOMBEO DE 8" X 1"</t>
  </si>
  <si>
    <t>CEA-EMP-EBR-EMP-016</t>
  </si>
  <si>
    <t>MOTOR SUMERGIBLE FRANKLIN ELECTRIC 6" 60 HP</t>
  </si>
  <si>
    <t>CEA-EMP-EBR-EMP-017</t>
  </si>
  <si>
    <t>MOTOR SUMREGIBLE, MARCA: ALTAMIRA, MODELO: MSX6503460. SERIE: 37200806437, DE 50 HP, 460 VOLTS. ACOPLAMIENTO NEMA 6".</t>
  </si>
  <si>
    <t>CEA-EMP-EBR-DT-CAP-001</t>
  </si>
  <si>
    <t>BOMBA SUMERGIBLE  75 HP GOULD PUMPS 8RJLG/6</t>
  </si>
  <si>
    <t>CEA-EMP-EBR-DT-CAP-002</t>
  </si>
  <si>
    <t>MOTOR SUMERGIBLE FRANKLIN E. S:114906006 BOMBA SUMERGIBLE 50 HP FRANKLIN E. S: 338710983299F17</t>
  </si>
  <si>
    <t>CEA-EMP-EBR-DT-CAP-003</t>
  </si>
  <si>
    <t>CEA-EMP-EBR-DT-CAP-007</t>
  </si>
  <si>
    <t>BOMBA CENTRIFUGA 220-440 MOTOR ELEC. 10 HP 3 FASES</t>
  </si>
  <si>
    <t>CEA-EMP-EBR-DT-CAP-009</t>
  </si>
  <si>
    <t>BOMBA SUMERGIBLE JACUZZI ELECTRICAL K433A</t>
  </si>
  <si>
    <t>CEA-EMP-EBR-DT-CAP-012</t>
  </si>
  <si>
    <t>BOMBA SUMERGIBLE MODELO: 1ORJBLC-4 (04 PASOS) DESCARGA DE 8" DIAM.</t>
  </si>
  <si>
    <t>CEA-EMP-EBR-DT-CAP-013</t>
  </si>
  <si>
    <t xml:space="preserve">SUB-MONITOR ESTANDAR              </t>
  </si>
  <si>
    <t>CEA-EMP-EBR-DT-CAP-015</t>
  </si>
  <si>
    <t>MOTOR TRIFASICO 60 HP 440 Vca. PARA 3450 RPM FRANKLIN</t>
  </si>
  <si>
    <t>CEA-EMP-EBR-DT-CAP-016</t>
  </si>
  <si>
    <t>MOTOR MARCA FLANKLIN ELECTRIC SUMERGIBLE 60 HP 440 VCA TRIFASICO 320 FT.</t>
  </si>
  <si>
    <t>CEA-EMP-EBR-DT-CAP-017</t>
  </si>
  <si>
    <t>BOMBA 20 LPS VS CARGA 120 MTS</t>
  </si>
  <si>
    <t>CEA-EMP-EBR-DT-CAP-019</t>
  </si>
  <si>
    <t>SUBMONITOR PREMIUM CON APARTARAYOS.</t>
  </si>
  <si>
    <t>CEA-EMP-EBR-DT-CAP-020</t>
  </si>
  <si>
    <t>MOTOR       50 HP SUMERGIBLE PARA 460 V. TRIFASICO 3700 RPM.</t>
  </si>
  <si>
    <t>CEA-EMP-EBR-DT-CAP-021</t>
  </si>
  <si>
    <t>MOTOR DE 60 H.P. EN 440 VOLT</t>
  </si>
  <si>
    <t>CEA-EMP-EBR-DT-CAP-022</t>
  </si>
  <si>
    <t>MOTOR SUMERGIBLE DE 75 H.P. CONECTADO EN 440 VOLTS</t>
  </si>
  <si>
    <t>CEA-EMP-EBR-DT-CAP-023</t>
  </si>
  <si>
    <t>CEA-EMP-EB-DT-CAP-007</t>
  </si>
  <si>
    <t>BOMBA PARA 90 LPS PARA UN MOTOR DE 150 HP PARA UNA CARGA DINAMICA TOTAL DE 85 MT</t>
  </si>
  <si>
    <t>CEA-EMP-EB-DT-CAP-008</t>
  </si>
  <si>
    <t>SUMINISTRO DE EQUIPO DE BOMBEO PARA AGUAS RESIDUALES</t>
  </si>
  <si>
    <t>CEA-EMP-EB-DT-CAP-009</t>
  </si>
  <si>
    <t>MOTOR SUMERGIBLE DE 50 H.P. EN 440 VOLTS</t>
  </si>
  <si>
    <t>CEA-EMP-EB-DT-CAP-011</t>
  </si>
  <si>
    <t>EQUIPO DE BOMBEO SUMERGIBLE DE 4O HP PARA UN GASTO DE 10 LPS CDT 140 MCA</t>
  </si>
  <si>
    <t>CEA-EMP-EB-DT-CAP-012</t>
  </si>
  <si>
    <t>MOTOR FRANKLIN ELECTRIC 60 H.P.  PH3 440 VOLTS</t>
  </si>
  <si>
    <t>CEA-EMP-EB-DT-CAP-013</t>
  </si>
  <si>
    <t>MOTOR DE ARRANQUE DELCO</t>
  </si>
  <si>
    <t>CEA-EMP-EB-DT-CAP-014</t>
  </si>
  <si>
    <t>BOMBA CENTRIFUGA MARCA FRANKLIN EN 2 H.P. 110/220 VOLTS, MONOFASICA, DESCARGA DE 2" PARA 4 KG DE PRESION Y MANEJO DE CLORO</t>
  </si>
  <si>
    <t>CEA-EMP-EB-DT-CAP-015</t>
  </si>
  <si>
    <t>MOTOR SUMERGIBLE FRANKLIN 100 H.P. 440 VOLTS 8"</t>
  </si>
  <si>
    <t>CEA-EMP-EB-DT-CAP-016</t>
  </si>
  <si>
    <t>MOTOBOMBA DE 3" 6 H.P. OKLAND</t>
  </si>
  <si>
    <t>CEA-EMP-EB-DT-CAP-017</t>
  </si>
  <si>
    <t>BOMBA CENTRIFUGA HORIZONTAL, PARA MANEJAR UN GASTO DE 5 LPS, CON CARGA DINAMICA TOTAL DE 3 KG/CM2 Y ACOPLADA CON MOTOR ELECTRICO DE 230 VOLTS. MONOFASICO</t>
  </si>
  <si>
    <t>CEA-EMP-EB-DT-CAP-018</t>
  </si>
  <si>
    <t>BOMBA CON MOTOR 15HP Y BOMBA DE 15 MCA PARA 47 IPS TIPO BUSTER</t>
  </si>
  <si>
    <t>CEA-EMP-EB-DT-CAP-019</t>
  </si>
  <si>
    <t>BOMBA CENTRÍFUGA HORIZONTAL MCA BERCKELEY DE 7.5 HP 1F 230 V</t>
  </si>
  <si>
    <t>CEA-EMP-EB-DT-CAP-020</t>
  </si>
  <si>
    <t>MOTOR SUMERGIBLE FRANKLIN</t>
  </si>
  <si>
    <t>CEA-EMP-EB-DT-CAP-021</t>
  </si>
  <si>
    <t>BOMBA SUMERGIBLE GOULDS TX 9RCLC-3 CORTE 6.38" DESC 8"</t>
  </si>
  <si>
    <t>CEA-EMP-EB-DT-CAP-022</t>
  </si>
  <si>
    <t>BOMBA SUMERGIBLE GOULDS TX 8RJLC-6 DESCARGA DE 6" CORTE DE 5.25" DIAM. MAYOR</t>
  </si>
  <si>
    <t>CEA-EMP-EB-DT-CAP-023</t>
  </si>
  <si>
    <t>MOTOR SUMERGIBLE FRANKLIN 100 HP 15D19-13-08005 8</t>
  </si>
  <si>
    <t>CEA-EMP-EB-DT-CAP-024</t>
  </si>
  <si>
    <t>SUBMONITOR PREMIUM FRANKLIN 600V MAX 3HP</t>
  </si>
  <si>
    <t>CEA-EMP-EB-DT-CAP-025</t>
  </si>
  <si>
    <t>2 VALVULAS CHECK GOULDS 6" #CV06FF</t>
  </si>
  <si>
    <t>CEA-EMP-EB-DT-CAP-026</t>
  </si>
  <si>
    <t>BOMBA SUMERGIBLE GOULDS TX 9RCLC-3 CORTE 6.38" DESC. 8"</t>
  </si>
  <si>
    <t>CEA-EMP-EB-DT-CAP-027</t>
  </si>
  <si>
    <t xml:space="preserve">CUERPO DE TAZONES GOULDS TX 14RHMC-2 CORTE 9.875" A315050910   </t>
  </si>
  <si>
    <t>CEA-EMP-EB-DT-CAP-028</t>
  </si>
  <si>
    <t>CUERPO DE TAZONES GOULDS TX 12HCHC-3 CORTE DE 7.94" A315059011</t>
  </si>
  <si>
    <t>CEA-EMP-EB-DT-CAP-029</t>
  </si>
  <si>
    <t>MOTOR SUMERGIBLE FRANKLIN 6" 50 HP SERIE 2366188125 460VOLT 14C19-04-08018</t>
  </si>
  <si>
    <t>CEA-EMP-EB-DT-CAP-030</t>
  </si>
  <si>
    <t>BOMBA SUMERGIBLE SERIE: 325STS50D6A1264 DESC. 4" 12 PASOS</t>
  </si>
  <si>
    <t>CEA-EMP-EB-DT-CAP-031</t>
  </si>
  <si>
    <t>CUERPOS DE TAZONES GOULDS DESCARGAS DE 10", 8" Y 4"</t>
  </si>
  <si>
    <t>CEA-EMP-EB-DT-CAP-032</t>
  </si>
  <si>
    <t>CUERPOS DE TAZONES GOULDS</t>
  </si>
  <si>
    <t>CEA-EMP-EB-DT-CAP-033</t>
  </si>
  <si>
    <t>SUBMONITOR PREMIUM FRANKLIN</t>
  </si>
  <si>
    <t>CEA-EMP-EB-DT-CAP-034</t>
  </si>
  <si>
    <t>BOMBA MULTIETAPAS 1.5 HP MONOF110/200 V</t>
  </si>
  <si>
    <t>CEA-EMP-EB-DT-CAP-035</t>
  </si>
  <si>
    <t>EQUIPO DE RIEGO AUTOCONTROL 3X3 7.5HP</t>
  </si>
  <si>
    <t>CEA-EMP-EBR-EMP-036</t>
  </si>
  <si>
    <t>EQUIPO DE BOMBEO AGUAS NEGRAS, MARCA: ALTAMIRA, MODELO: 8/400/3460 SERIE: 18060048</t>
  </si>
  <si>
    <t>CEA-EMP-EBR-EMP-037</t>
  </si>
  <si>
    <t>EQUIPO DE BOMBEO AGUAS NEGRAS, MARCA: ALTAMIRA, MODELO: ROBUSTA 4/50/3230, SERIE: 18040260</t>
  </si>
  <si>
    <t>CEA-EMP-EBR-EMP-038</t>
  </si>
  <si>
    <t>EQUIPO DE BOMBEO AGUAS NEGRAS, MARCA: ALTAMIRA, MODELO: COBA 8/300/3460, SERIE: 16100001</t>
  </si>
  <si>
    <t>CEA-EMP-EBR-EMP-039</t>
  </si>
  <si>
    <t>EQUIPO DE BOMBEO AGUAS NEGRAS, MARCA: ALTAMIRA, MODELO: COBA 4/200/3460, SERIE: 18060020</t>
  </si>
  <si>
    <t>CEA-EMP-EBR-EMP-040</t>
  </si>
  <si>
    <t>EQUIPO DE BOMBEO AGUAS NEGRAS, MARCA: ALTAMIRA, MODELO: COBA 8/300/3460, SERIE: 16110002</t>
  </si>
  <si>
    <t>CEA-EMP-EBR-EMP-041</t>
  </si>
  <si>
    <t>EQUIPO DE BOMBEO AGUAS NEGRAS, MARCA: ALTAMIRA, MODELO: ROBUSTA 4/50/3230, SERIE: 18040247</t>
  </si>
  <si>
    <t>CEA-EMP-EBR-EMP-042</t>
  </si>
  <si>
    <t>MOTOR SUMERGIBLE MARCA:ALTAMIRA,MODELO: 75 H.P. EN 460 VOLTS, ACOPLAMIENTO DE 8", SERIE: 301257</t>
  </si>
  <si>
    <t>CEA-EMP-EBR-EMP-043</t>
  </si>
  <si>
    <t>BOMBA SUMERGIBLE MARCA: ALTAMIRA, MODELO: KOR40R750-4-2A GASTO DE 30LTS. SERIE: S/N</t>
  </si>
  <si>
    <t>CEA-EMP-ECL-EMP-001</t>
  </si>
  <si>
    <t>CEA-EMP-ECL-EMP-002</t>
  </si>
  <si>
    <t>BOMBA TIPO CAÑON 3F</t>
  </si>
  <si>
    <t>CEA-EMP-ECL-EMP-003</t>
  </si>
  <si>
    <t>COMPARADORES DPD</t>
  </si>
  <si>
    <t>CEA-VIC-EC-DA-CON-001</t>
  </si>
  <si>
    <t>TELEFONO FAX MARCA PANASONIC MODELO KX-FT21A</t>
  </si>
  <si>
    <t>CEA-VIC-EC-ADM-DIR-002</t>
  </si>
  <si>
    <t>ESCRITORIO EJECUTIVO DE MADERA  COLOR CAFÉ CON 2 Y 3  CAJONES LATERALES</t>
  </si>
  <si>
    <t>CEA-VIC-EC-DA-CON-003</t>
  </si>
  <si>
    <t>ESCRITORIO EJECUTIVO DE FIERRO  COLOR AZUL CON  2  CAJONES LATERALES Y UNA GAVETA</t>
  </si>
  <si>
    <t>CEA-VIC-EC-DC-SIS-004</t>
  </si>
  <si>
    <t>ESCRITORIO SECRETARIAL METALICO COLOR AZUL CON  3  CAJONES LATERALES Y UNA GAVETA</t>
  </si>
  <si>
    <t>CEA-VIC-EC-DC-SIS-005</t>
  </si>
  <si>
    <t>ARCHIVERO METALICO DE 4 GAVETAS COLOR AZUL</t>
  </si>
  <si>
    <t>CEA-VIC-EC-DA-CON-006</t>
  </si>
  <si>
    <t xml:space="preserve">SILLA COLOR CAFÉ CON PATAS CROMADAS </t>
  </si>
  <si>
    <t>CEA-VIC-EC-ADM-DIR-007</t>
  </si>
  <si>
    <t>CEA-VIC-EC-DA-CON-008</t>
  </si>
  <si>
    <t>CEA-VIC-EC-DC-SIS-009</t>
  </si>
  <si>
    <t>MESA DE TRABAJO DE MADERA COLOR CAFÉ</t>
  </si>
  <si>
    <t>CEA-VIC-EC-DA-CON-010</t>
  </si>
  <si>
    <t>CHAROLA METALICA COLOR AZUL</t>
  </si>
  <si>
    <t>CEA-VIC-EC-DA-CON-011</t>
  </si>
  <si>
    <t>FAX  MARCA PANASONIC COLOR NEGRO</t>
  </si>
  <si>
    <t>CEA-VIC-EC-DA-CON-012</t>
  </si>
  <si>
    <t>AIRE ACONDICIONADO MARCA YORK 1 1/2 TON.</t>
  </si>
  <si>
    <t>CEA-VIC-EC-DA-CON-013</t>
  </si>
  <si>
    <t>AIRE ACONDICIONADO DE VENTANA MARCASUPERMATIC MODELO S-AA-170 DE UNA TONELADA</t>
  </si>
  <si>
    <t>CEA-VIC-EC-DA-CON-014</t>
  </si>
  <si>
    <t>RELOG CHECADOMODELOR MARCA ARMADO TCX-11 SERIE: 3140081289</t>
  </si>
  <si>
    <t>CEA-VIC-EC-ADM-DIR-015</t>
  </si>
  <si>
    <t>MINISPLIT MIRAGE DE 1 TON. MODELO SM SERIE: 812507420/812503433 SERIE:812500720/812507502</t>
  </si>
  <si>
    <t>CEA-VIC-EC-DC-SIS-002</t>
  </si>
  <si>
    <t xml:space="preserve">CPU  MARCA OMNIRED SERIE COEY-S0057 MONITOR MARCA ARGON SERIE:940510288 MCA. BTC MOD 8110M SERIE: E5XKBP10920U MOUSE MARCA BTC 0207004549 </t>
  </si>
  <si>
    <t>CEA-VIC-EC-DC-SIS-001</t>
  </si>
  <si>
    <t>CPU AMD DURON SIN  NUMERO SERIE ARMADA, MONITOR MARCA SAMSUNG SERIE:Q15HCET9070SF TECLADO, CHICONY SERIE: 112007108 MOUSE MARCA GENIUS SERIE:90444448</t>
  </si>
  <si>
    <t>CEA-VIC-EC-ADM-DIR-003</t>
  </si>
  <si>
    <t>CPU MARCA LANIX  SERIE:00508225317 MONITOR LANIX SERIE:412MXGL1W279 TECLADO MARCA LANIX SERIE:02522005946 MOUSE MARCA LANIX SERIE:200507001718</t>
  </si>
  <si>
    <t>CPU MARCA LANIX  SERIE:00045-596-427229 MONITOR LANIX SERIE:506LX1700350 TECLADO MARCA LANIX SERIE:4K93802167B MOUSE MARCA LANIX SERIE:200507001776</t>
  </si>
  <si>
    <t>IMPRESORA EPSON LX-300,SERIE:ETUY042380</t>
  </si>
  <si>
    <t>CEA-VIC-EC-DC-SIS-006</t>
  </si>
  <si>
    <t>1 CALCULADORA FAMA FTL-6012 12 DIG.</t>
  </si>
  <si>
    <t>CEA-VIC-EC-SIS-007</t>
  </si>
  <si>
    <t>1 IMPRESORA SAMSUNG MOD. ML-1610 CON CABLE USB</t>
  </si>
  <si>
    <t>CEA-VIC-EC-SIS-008</t>
  </si>
  <si>
    <t>CALCULADORA</t>
  </si>
  <si>
    <t>CEA/CAN/MANT/CAN/MAQN/0017</t>
  </si>
  <si>
    <t>RETROEXCAVADORA</t>
  </si>
  <si>
    <t>CEA/CAN/BOMB/CAN/MAQN/0019</t>
  </si>
  <si>
    <t>COMPRESOR (AMARILLO ELECTRICO)</t>
  </si>
  <si>
    <t>CEA/CAN/BOMB/CAN/MAQN/0024</t>
  </si>
  <si>
    <t>BOMBA SUMERGIGLE DESC 6"</t>
  </si>
  <si>
    <t>CEA/CAN/BOMB/CAN/MAQN/0025</t>
  </si>
  <si>
    <t>MOTOR SUMERGIBLE 125 HP 3F 460V</t>
  </si>
  <si>
    <t>CEA/CAN/BOMB/CAN/MAQN/0026</t>
  </si>
  <si>
    <t>BOMBA SUMERGIBLE DESC 6"</t>
  </si>
  <si>
    <t>CEA/CAN/BOMB/CAN/MAQN/0027</t>
  </si>
  <si>
    <t>MOTOR SUMERGIBLE 100 HP 3F 460V</t>
  </si>
  <si>
    <t>CEA/CAN/BOMB/CAN/MAQN/0028</t>
  </si>
  <si>
    <t>CEA/CAN/BOMB/CAN/MAQN/0029</t>
  </si>
  <si>
    <t>MOTOR SUMERGIBLE 60 HP 460V</t>
  </si>
  <si>
    <t>CEA/CAN/BOMB/CAN/MAQN/0030</t>
  </si>
  <si>
    <t>BOMBA</t>
  </si>
  <si>
    <t>CEA/CAN/BOMB/CAN/MAQN/0036</t>
  </si>
  <si>
    <t>MOTOR SUMERGIBLE 100HP 127AMP 440VOLTS 3500RPM 60HZ</t>
  </si>
  <si>
    <t>CEA/CAN/BOMB/CAN/MAQN/0033</t>
  </si>
  <si>
    <t>BOMBA 125HP</t>
  </si>
  <si>
    <t>CEA/CAN/BOMB/CAN/MAQN/0034</t>
  </si>
  <si>
    <t>BOMBA  SUMERGIBLE 4 PASOS, TAZONES EN FOFO, IMPULSORES EN BRONCE, DESC. 8"</t>
  </si>
  <si>
    <t>MOTOR SUMERGIBLE 125 HP 3F 440V</t>
  </si>
  <si>
    <t>CEA/CAN/MANT/CAN/MAQN/0035</t>
  </si>
  <si>
    <t>REVOLVEDORA DE CONCRETO</t>
  </si>
  <si>
    <t>CEA/CAN/MANT/CAN/MAQN/0036</t>
  </si>
  <si>
    <t>CORTADORA DE CONCRETO</t>
  </si>
  <si>
    <t>CEA/CAN/BOMB/CAN/HEAC/0001</t>
  </si>
  <si>
    <t>BOMBA DE TRANSMISION</t>
  </si>
  <si>
    <t>CEA/CAN/MANT/CAN/HEAC/0003</t>
  </si>
  <si>
    <t>VALVULA CHECK BRIDADA 16"</t>
  </si>
  <si>
    <t>CEA/CAN/MANT/CAN/HEAC/0004</t>
  </si>
  <si>
    <t>VALVULA DE 16" P/300 LBS</t>
  </si>
  <si>
    <t>CEA/CAN/MANT/CAN/HEAC/0005</t>
  </si>
  <si>
    <t xml:space="preserve">2 VALVULAS COMPUERTA </t>
  </si>
  <si>
    <t>CEA/CAN/BOMB/CAN/HEAC/0031</t>
  </si>
  <si>
    <t xml:space="preserve">BOMBA SUMERGIBLE </t>
  </si>
  <si>
    <t>CEA/CAN/BOMB/CAN/HEAC/0032</t>
  </si>
  <si>
    <t>MOTOR SUMERGIBLE 60 HP 460V 3600 RPM</t>
  </si>
  <si>
    <t>CEA/CAN/BOMB/CAN/HEAC/0033</t>
  </si>
  <si>
    <t>CILINDRO P/CLORADOR DE GAS</t>
  </si>
  <si>
    <t>CEA/CAN/BOMB/CAN/HEAC/0034</t>
  </si>
  <si>
    <t>MEDIDOR DE FLUJO DE 6" 150 LIBRAS DE PRESION</t>
  </si>
  <si>
    <t>CEA/CAN/BOMB/CAN/EQBO/0017</t>
  </si>
  <si>
    <t>BOMBA PACO</t>
  </si>
  <si>
    <t>CEA/CAN/BOMB/CAN/EQBO/0001</t>
  </si>
  <si>
    <t>VALVULA COMPUERTA DE 8"  DE DIAMETRO, BRIDADA, 600 LBS</t>
  </si>
  <si>
    <t>CEA/CAN/BOMB/CAN/EQBO/0002</t>
  </si>
  <si>
    <t>VALVULA COMPUERTA DE 6"  DE DIAMETRO, BRIDADA, 600 LBS</t>
  </si>
  <si>
    <t>CEA/CAN/BOMB/CAN/EQBO/0005</t>
  </si>
  <si>
    <t>MOTOR ELECTRICO HORIZONTAL 40 H P 3 FASES 220/440 VOLTS 3600 R P M</t>
  </si>
  <si>
    <t>CEA/CAN/BOMB/CAN/EQBO/0009</t>
  </si>
  <si>
    <t>BOMBA SUMERGIBLE</t>
  </si>
  <si>
    <t>CEA/CAN/BOMB/CAN/EQBO/0006</t>
  </si>
  <si>
    <t>CEA/CAN/BOMB/CAN/EQBO/0007</t>
  </si>
  <si>
    <t>BOMBA ELECTRICA SUMERGIBLE</t>
  </si>
  <si>
    <t>CEA/CAN/BOMB/CAN/EQBO/0008</t>
  </si>
  <si>
    <t>CEA/CAN/BOMB/CAN/EQBO/0010</t>
  </si>
  <si>
    <t>BOMBA SUMERGIBLE ACOPLADA A MOTOR SUMERGIBLE FRANKLIN</t>
  </si>
  <si>
    <t>CEA/CAN/BOMB/CAN/EQBO/0011</t>
  </si>
  <si>
    <t>CEA/CAN/BOMB/CAN/EQBO/0012</t>
  </si>
  <si>
    <t>MOTOR SUMERGIBLE</t>
  </si>
  <si>
    <t>CEA/CAN/BOMB/CAN/EQBO/0013</t>
  </si>
  <si>
    <t>B OMBA SUMERGIBLE</t>
  </si>
  <si>
    <t>CEA/CAN/BOMB/CAN/EQBO/0014</t>
  </si>
  <si>
    <t>CEA/CAN/BOMB/CAN/EQBO/0015</t>
  </si>
  <si>
    <t>CEA/CAN/BOMB/CAN/EQBO/0016</t>
  </si>
  <si>
    <t>115 METROS DE CABLE SUMERGIBLE 3X2/0</t>
  </si>
  <si>
    <t>CEA/CAN/BOMB/CAN/EQBO/0018</t>
  </si>
  <si>
    <t xml:space="preserve">MOTOR ELECTRICO HORIZONTAL </t>
  </si>
  <si>
    <t>CEA/CAN/BOMB/CAN/EQBO/0019</t>
  </si>
  <si>
    <t>MOTOR 125HP 460V</t>
  </si>
  <si>
    <t>CEA/CAN/BOMB/CAN/EQBO/0020</t>
  </si>
  <si>
    <t>BOMBA (GASTO 625 GALONES A 270 PIES)</t>
  </si>
  <si>
    <t>CEA/CAN/BOMB/CAN/EQBO/0021</t>
  </si>
  <si>
    <t>MOTOR 60HP PH3 440VOLT</t>
  </si>
  <si>
    <t>CEA/CAN/BOMB/CAN/EQBO/0022</t>
  </si>
  <si>
    <t>MOTOR SUMERGIBLE 60HP 3F 440V</t>
  </si>
  <si>
    <t>CEA/CAN/BOMB/CAN/EQBO/0023</t>
  </si>
  <si>
    <t>CEA/CAN/BOMB/CAN/EQBO/0024</t>
  </si>
  <si>
    <t>CEA/CAN/BOMB/CAN/EQBO/0025</t>
  </si>
  <si>
    <t>CEA/CAN/BOMB/CAN/EQBO/0026</t>
  </si>
  <si>
    <t>BOMBA CENTRIFUGA HORIZONTAL</t>
  </si>
  <si>
    <t>CEA/CAN/BOMB/CAN/EQBO/0027</t>
  </si>
  <si>
    <t>MOTOR HORIZONTAL 50HP, 3F, 3600RPM</t>
  </si>
  <si>
    <t>CEA/CAN/BOMB/CAN/EQBO/0028</t>
  </si>
  <si>
    <t>CONTENEDOR VACIO P/GAS CLORO</t>
  </si>
  <si>
    <t>CEA/CAN/BOMB/CAN/EQBO/0029</t>
  </si>
  <si>
    <t>MOTOR SUMERGIBLE FRANKLIN 6" 60 HP 3F 44OV</t>
  </si>
  <si>
    <t>CEA/CAN/BOMB/CAN/EQBO/0030</t>
  </si>
  <si>
    <t>BOMBA SUMERGIBLE EN ACERO INOXIDABLE MARCA ALTAMIRA</t>
  </si>
  <si>
    <t>CEA/CAN/BOMB/CAN/EQBO/0031</t>
  </si>
  <si>
    <t>BOMBA SUMERGIBLE ALTAMIRA Y MOTOR SUMERGIBLE AQUAPAK</t>
  </si>
  <si>
    <t>CEA/CAN/BOMB/CAN/EQBO/0032</t>
  </si>
  <si>
    <t>ARRANCADOR SUAVE 100HP</t>
  </si>
  <si>
    <t>CEA/CAN/BOMB/CAN/EQBO/0033</t>
  </si>
  <si>
    <t>CEA/CAN/BOMB/CAN/EQBO/0034</t>
  </si>
  <si>
    <t>ARRANCADOR 76HP 460</t>
  </si>
  <si>
    <t>CEA/CAN/BOMB/CAN/EQBO/0035</t>
  </si>
  <si>
    <t>BOMBA SUMERGIBLE ALTAMIRA Y MOTOR SUMERGIBLE ALTAMIRA</t>
  </si>
  <si>
    <t>CEA/CAN/BOMB/CAN/EQBO/0036</t>
  </si>
  <si>
    <t>BOMBA CENTRIFUGA DE 4 ETAPAS MARCA BYRON JACKSON BS-353</t>
  </si>
  <si>
    <t>CEA/CAN/BOMB/CAN/EQBO/0037</t>
  </si>
  <si>
    <t>BOMBA CENTRIFUGA DE 4 ETAPAS MARCA BYRON JACKSON BS-352</t>
  </si>
  <si>
    <t>CEA/CAN/BOMB/CAN/EQBO/0038</t>
  </si>
  <si>
    <t>MOTOR ELECTRICO DE 1000HP, 2300VOLTS, 3 FASES, 226AMPS</t>
  </si>
  <si>
    <t>CEA/CAN/BOMB/CAN/EQBO/0039</t>
  </si>
  <si>
    <t>CEA/CAN/BOMB/CAN/EQBO/0040</t>
  </si>
  <si>
    <t>ARRANCADOR A TENSION PLENA DE 2300 VOLTS, MARCA TOSHIBA</t>
  </si>
  <si>
    <t>CEA/CAN/BOMB/CAN/EQBO/0041</t>
  </si>
  <si>
    <t>BOMBA SUMERGIBLE CON MOTOR SUMERGIBLE</t>
  </si>
  <si>
    <t>ARRANCADOR SUAVE 60HP 460 VOLT</t>
  </si>
  <si>
    <t xml:space="preserve">MOTOR SUMERGIBLE </t>
  </si>
  <si>
    <t>ARRANCADOR A TENSION PLENA</t>
  </si>
  <si>
    <t>CEA/CAN/BOMB/CAN/EQBO/0042</t>
  </si>
  <si>
    <t>BOMBA TURBINA, LUBRICACION EN ACEITE</t>
  </si>
  <si>
    <t>CEA/CAN/BOMB/CAN/EQBO/0043</t>
  </si>
  <si>
    <t>ARRANCADOR TENSION PLENA TAMAÑO 4</t>
  </si>
  <si>
    <t>CEA/CAN/BOMB/CAN/EQBO/0044</t>
  </si>
  <si>
    <t>BOMBA ALTAMIRA</t>
  </si>
  <si>
    <t>CEA/CAN/BOMB/CAN/EQBO/0045</t>
  </si>
  <si>
    <t>BOMBA SUMERGIBLE 60HP ALTAMIRA</t>
  </si>
  <si>
    <t>CEA/CAN/BOMB/CAN/EQBO/0046</t>
  </si>
  <si>
    <t>MOTOR SUMERGIBLE 60HP 3F 460V ALTAMIRA</t>
  </si>
  <si>
    <t>CEA/CAN/BOMB/CAN/EQBO/0047</t>
  </si>
  <si>
    <t>MOTOR SUMERGIBLE 50HP TRIFASICO 460V ALTAMIRA</t>
  </si>
  <si>
    <t>CEA/CAN/BOMB/CAN/EQBO/0048</t>
  </si>
  <si>
    <t>BOMBA SUMERGIBLE ACERO INOXIDABLE ALTAMIRA</t>
  </si>
  <si>
    <t>CEA/CAN/BOMB/CAN/EQBO/0049</t>
  </si>
  <si>
    <t>MOTRO Y BOMBA SUMERGIBLE ACERO INOXIDABLE ALTAMIRA</t>
  </si>
  <si>
    <t>CEA/CAN/BOMB/CAN/EQBO/0050</t>
  </si>
  <si>
    <t>BOMBA CENTRIFUGA FRANKLIN</t>
  </si>
  <si>
    <t>CEA/CAN/BOMB/CAN/EQBO/0051</t>
  </si>
  <si>
    <t>ARRANCADOR SUAVE ESTADO SOLIDO 50/100HP 220/440V</t>
  </si>
  <si>
    <t>CEA/CAN/BOMB/CAN/EQBO/0052</t>
  </si>
  <si>
    <t>VALVULA COMPUERTA BRIDADA P/600 LIBRAS DE PRESION 8"</t>
  </si>
  <si>
    <t>CEA/CAN/BOMB/CAN/EQBO/0053</t>
  </si>
  <si>
    <t>CEA/CAN/BOMB/CAN/EQBO/0054</t>
  </si>
  <si>
    <t>VALVULA CHECK BRIDADA P/PRESION DE 600 LIBRAS 8"</t>
  </si>
  <si>
    <t>CEA/CAN/BOMB/CAN/EQBO/0055</t>
  </si>
  <si>
    <t>CEA/CAN/BOMB/CAN/EQBO/0056</t>
  </si>
  <si>
    <t>BOMBA SUMERGIBLE ALTAMIRA CON MOTOR DE 100 HP 460 VOLTS 6"</t>
  </si>
  <si>
    <t>CEA/CAN/BOMB/CAN/EQBO/0057</t>
  </si>
  <si>
    <t>CEA/CAN/BOMB/CAN/EQBO/0058</t>
  </si>
  <si>
    <t>CAPACITOR TRIFASICO 2400VOLTS 100KVAR</t>
  </si>
  <si>
    <t>CEA/CAN/BOMB/CAN/EQBO/0059</t>
  </si>
  <si>
    <t>VALVULA CHECK 4" GOULDS</t>
  </si>
  <si>
    <t>CEA/CAN/BOMB/CAN/EQBO/0060</t>
  </si>
  <si>
    <t>ARRANCADOR MAGNETICO A TENSION REDUCIDA 200AMP 440VOLTS</t>
  </si>
  <si>
    <t>CEA/CAN/BOMB/CAN/EQBO/0061</t>
  </si>
  <si>
    <t>MOTOR SUMERGIBLE SERIE "R" 20HP TRIFASICO 460VOLTS ACOPLAMIENTO A 6"</t>
  </si>
  <si>
    <t>CEA/CAN/BOMB/CAN/EQBO/0062</t>
  </si>
  <si>
    <t>CEA/CAN/BOMB/CAN/EQBO/0063</t>
  </si>
  <si>
    <t>ARRANCADOR SUAVE 200HP 7-12 400-600V</t>
  </si>
  <si>
    <t>CEA/CAN/BOMB/CAN/EQBO/0064</t>
  </si>
  <si>
    <t>MOTOR SUMERGIBLE FRANKLIN ACOPLADO A BOMBA SUMERGIBLE ALTAMIRA</t>
  </si>
  <si>
    <t>CEA/CAN/BOMB/CAN/EQBO/0065</t>
  </si>
  <si>
    <t>CEA/CAN/BOMB/CAN/EQBO/0066</t>
  </si>
  <si>
    <t xml:space="preserve">BOMBA SUMERGIBLE ALTAMIRA 100HP </t>
  </si>
  <si>
    <t>CEA/CAN/BOMB/CAN/EREB/0001</t>
  </si>
  <si>
    <t>VALVULA CHECK A FUNDIDO A 8" 600 LBS</t>
  </si>
  <si>
    <t>CEA/CAN/BOMB/CAN/EREB/0002</t>
  </si>
  <si>
    <t>MOTOR-BOMBA SUMERGIBLE RECONSTRUIDO 100 HP</t>
  </si>
  <si>
    <t>CEA/CAN/BOMB/CAN/EREB/0003</t>
  </si>
  <si>
    <t>COPLE P/BOMBA</t>
  </si>
  <si>
    <t>CEA/CAN/BOMB/CAN/EREB/0004</t>
  </si>
  <si>
    <t>BOMBA MULTIETAPAS VERTICAL TRIFASICA 7.5HP 460V 3450 RPM 1.5"300LBS REBOMBEO OJO DE AGUA</t>
  </si>
  <si>
    <t>CEA/CAN/BOMB/CAN/OEQU/0001</t>
  </si>
  <si>
    <t xml:space="preserve">COMPRESOR (BLANCO DIESEL) </t>
  </si>
  <si>
    <t>CEA/CAN/BOMB/CAN/OEQU/0002</t>
  </si>
  <si>
    <t>MAQUINA DE SOLDAR (DIESEL)</t>
  </si>
  <si>
    <t>CEA/CAN/BOMB/CAN/OEQU/0003</t>
  </si>
  <si>
    <t>REPETIDOR DE 25-50 WATTS EN VHF</t>
  </si>
  <si>
    <t>CEA/CAN/BOMB/CAN/OEQU/0014</t>
  </si>
  <si>
    <t>RADIO  5 WATTS, 8 CANALES EN VHF</t>
  </si>
  <si>
    <t>CEA/CAN/COML/CAN/OEQU/0015</t>
  </si>
  <si>
    <t>RADIO  5 WATTS, 16 CANALES EN VHF</t>
  </si>
  <si>
    <t>CEA/CAN/BOMB/CAN/OEQU/0005</t>
  </si>
  <si>
    <t>EQUIPO DE CLORACION</t>
  </si>
  <si>
    <t>CEA/CAN/COML/CAN/OEQU/0006</t>
  </si>
  <si>
    <t xml:space="preserve">4 CASSETTE AUTOREVERSA Y 4 TROMPETAS </t>
  </si>
  <si>
    <t>CEA/CAN/BOMB/CAN/OEQU/0007</t>
  </si>
  <si>
    <t>RELEVADOR DE PROTECCION</t>
  </si>
  <si>
    <t>CEA/CAN/BOMB/CAN/OEQU/0008</t>
  </si>
  <si>
    <t>1 MOTOR SUMERGIBLE 125 HP 8"460V 3F</t>
  </si>
  <si>
    <t>CEA/CAN/BOMB/CAN/OEQU/0009</t>
  </si>
  <si>
    <t xml:space="preserve">1 BOMBA 3 PASOS </t>
  </si>
  <si>
    <t>CEA/CAN/BOMB/CAN/OEQU/0010</t>
  </si>
  <si>
    <t>350 METROS DE CABLE SUMERGIBLE CALIBRE 3X3/0</t>
  </si>
  <si>
    <t>CEA/CAN/MANT/CAN/OEQU/0011</t>
  </si>
  <si>
    <t>BOTE  P/RETRO 12" (30cm) DE ANCHO</t>
  </si>
  <si>
    <t>CEA/CAN/COML/CAN/OEQU/0012</t>
  </si>
  <si>
    <t xml:space="preserve">FUENTE DE PODER </t>
  </si>
  <si>
    <t>CEA/CAN/COML/CAN/OEQU/0013</t>
  </si>
  <si>
    <t>MICROFONO</t>
  </si>
  <si>
    <t>CEA/CAN/MANT/CAN/OEQU/0016</t>
  </si>
  <si>
    <t>RADIO 128 CANALES, 5 WATTS, VHF</t>
  </si>
  <si>
    <t>CEA/CAN/MANT/CAN/OEQU/0019</t>
  </si>
  <si>
    <t>MOTOR SUMERGIBLE ELECTRICO 125 HP</t>
  </si>
  <si>
    <t>BOMBA SUMERGIBLE 3 PASOS</t>
  </si>
  <si>
    <t>CEA/CAN/MANT/CAN/OEQU/0020</t>
  </si>
  <si>
    <t xml:space="preserve">MOTOR ELECTRICO RECONSTRUIDO SUMERGIBLE 150 HP </t>
  </si>
  <si>
    <t>CEA/CAN/MANT/CAN/OEQU/0017</t>
  </si>
  <si>
    <t xml:space="preserve">EQUIPO DE CLORACION COMPLETO </t>
  </si>
  <si>
    <t>CEA/CAN/MANT/CAN/OEQU/0018</t>
  </si>
  <si>
    <t xml:space="preserve">PIERNA DE GOTEO </t>
  </si>
  <si>
    <t>CEA/CAN/MANT/CAN/OEQU/0021</t>
  </si>
  <si>
    <t>TANQUE (450 LITROS) Y BOMBA CENTRIFUGA</t>
  </si>
  <si>
    <t>CEA/CAN/MANT/CAN/OEQU/0023</t>
  </si>
  <si>
    <t>TRANSFORMADOR TRIFASICO TIPO POSTE 150KVA</t>
  </si>
  <si>
    <t>CEA/CAN/MANT/CAN/OEQU/0025</t>
  </si>
  <si>
    <t>RADIO VHF 144-174 MHZ 5W DE POTENCIA, 16 CANALES</t>
  </si>
  <si>
    <t>CEA/CAN/MANT/CAN/OEQU/0029</t>
  </si>
  <si>
    <t>EQUIPO COMPACTO DE MEDICION</t>
  </si>
  <si>
    <t>CEA/CAN/MANT/CAN/OEQU/0024</t>
  </si>
  <si>
    <t>INTERRUPTOR TERMOMAGNETICO  TRIFASICO 400 AMPS</t>
  </si>
  <si>
    <t>CEA/CAN/MANT/CAN/OEQU/0026</t>
  </si>
  <si>
    <t>FUENTES DE PODER</t>
  </si>
  <si>
    <t>CEA/CAN/MANT/CAN/OEQU/0027</t>
  </si>
  <si>
    <t>CEA/CAN/MANT/CAN/OEQU/0028</t>
  </si>
  <si>
    <t>ANTENA PARA REPETIDOR</t>
  </si>
  <si>
    <t>CEA/CAN/MANT/CAN/OEQU/0030</t>
  </si>
  <si>
    <t xml:space="preserve">GABINETE CON AISLAMIENTO PARA 35 KV P/ALOJAR EQUIPO COMPACTO DE MEDICION DE CFE </t>
  </si>
  <si>
    <t>CEA/CAN/BOMB/CAN/OEQU/0031</t>
  </si>
  <si>
    <t>2 RADIOS KENWOOD</t>
  </si>
  <si>
    <t>CEA/CAN/BOMB/CAN/OEQU/0032</t>
  </si>
  <si>
    <t>FUENTE DE PODER ASTRON</t>
  </si>
  <si>
    <t>CEA/CAN/BOMB/CAN/OEQU/0033</t>
  </si>
  <si>
    <t>RADIO PORTATIL ANALOGICO VHF 2 WATTS KENWOOD</t>
  </si>
  <si>
    <t>CEA/CAN/BOMB/CAN/OEQU/0034</t>
  </si>
  <si>
    <t>TRANSFORMADOR 3 FASES 75 KVA 33000 A 440 VOLTS</t>
  </si>
  <si>
    <t>CEA/CAN/BOMB/CAN/OEQU/0035</t>
  </si>
  <si>
    <t>CEA/CAN/BOMB/CAN/OEQU/0036</t>
  </si>
  <si>
    <t>3 EQUIPOS DE RADIOCOMUNICACION</t>
  </si>
  <si>
    <t>CEA/CAN/BOMB/CAN/OEQU/0037</t>
  </si>
  <si>
    <t>CUERPO DE TAZONES 70METROS, CONTRA UN GASTO DE 70 L.P.S.</t>
  </si>
  <si>
    <t>CEA/CAN/BOMB/CAN/OEQU/0038</t>
  </si>
  <si>
    <t>DVD TURBO 8 CANALES</t>
  </si>
  <si>
    <t>CEA/CAN/BOMB/CAN/OEQU/0039</t>
  </si>
  <si>
    <t>PANTALLA 19"</t>
  </si>
  <si>
    <t>CEA/CAN/BOMB/CAN/OEQU/0040</t>
  </si>
  <si>
    <t>RADIO PORTATIL 5 WATTS KENWOOD</t>
  </si>
  <si>
    <t>CEA/CAN/BOMB/CAN/OEQU/0041</t>
  </si>
  <si>
    <t>EQUIPO DE CLORACION COMPLETO V10K (1 CILINDRO Y 2 INYECTORES)</t>
  </si>
  <si>
    <t>CEA/CAN/COML/CAN/COMP/0464</t>
  </si>
  <si>
    <t>SERVIDOR HP</t>
  </si>
  <si>
    <t>CEA/CAN/COML/CAN/COMP/0461</t>
  </si>
  <si>
    <t>IMPRESORA OKIDATA</t>
  </si>
  <si>
    <t>CEA/CAN/MANT/CAN/COMP/0458</t>
  </si>
  <si>
    <t>MONITOR 17" LANIX</t>
  </si>
  <si>
    <t>CEA/CAN/MANT/CAN/COMP/0446</t>
  </si>
  <si>
    <t>CPU HP COMPAQ</t>
  </si>
  <si>
    <t>CEA/CAN/MANT/CAN/COMP/0490</t>
  </si>
  <si>
    <t>MONITOR HP</t>
  </si>
  <si>
    <t>CEA/CAN/ADMN/CAN/COMP/0449</t>
  </si>
  <si>
    <t>CEA/CAN/MANT/CAN/COMP/0455</t>
  </si>
  <si>
    <t>CPU LANIX BRAIN</t>
  </si>
  <si>
    <t>CEA/CAN/COML/CAN/COMP/0471</t>
  </si>
  <si>
    <t>IMPRESORA TERMICA EPSON</t>
  </si>
  <si>
    <t>CEA/CAN/COML/CAN/COMP/0472</t>
  </si>
  <si>
    <t>CEA/CAN/COML/CAN/COMP/0473</t>
  </si>
  <si>
    <t>CEA/CAN/COML/CAN/COMP/0476</t>
  </si>
  <si>
    <t>CEA/CAN/COML/CAN/COMP/0477</t>
  </si>
  <si>
    <t>CEA/CAN/ADMN/CAN/COMP/0478</t>
  </si>
  <si>
    <t>CEA/CAN/COML/CAN/COMP/0480</t>
  </si>
  <si>
    <t>MONITOR 18.5" HP</t>
  </si>
  <si>
    <t>CEA/CAN/COML/CAN/COMP/0481</t>
  </si>
  <si>
    <t>CEA/CAN/COML/CAN/COMP/0482</t>
  </si>
  <si>
    <t>CEA/CAN/COML/CAN/COMP/0483</t>
  </si>
  <si>
    <t>CEA/CAN/COML/CAN/COMP/0484</t>
  </si>
  <si>
    <t>CEA/CAN/ADMN/CAN/COMP/0485</t>
  </si>
  <si>
    <t>CEA/CAN/ADMN/CAN/COMP/0486</t>
  </si>
  <si>
    <t>CEA/CAN/COML/CAN/COMP/0567</t>
  </si>
  <si>
    <t>MULTIFUNCIONAL HP</t>
  </si>
  <si>
    <t>CEA/CAN/ADMN/CAN/COMP/0703</t>
  </si>
  <si>
    <t>CPU Y MONITOR 18.5" GHIA</t>
  </si>
  <si>
    <t>CEA/CAN/BOMB/CAN/COMP/0705</t>
  </si>
  <si>
    <t>CEA/CAN/ADMN/CAN/COMP/0704</t>
  </si>
  <si>
    <t>CEA/CAN/ADMN/CAN/COMP/0707</t>
  </si>
  <si>
    <t>DISCO DURO EXTERNO TOSHIBA 2 TB</t>
  </si>
  <si>
    <t>CEA/CAN/ADMN/CAN/COMP/0708</t>
  </si>
  <si>
    <t>IMPRESORA MULTIFUNCIONAL LASERJET COLOR HP</t>
  </si>
  <si>
    <t>CEA/CAN/ADMN/CAN/COMP/0706</t>
  </si>
  <si>
    <t>LAPTOP HACER</t>
  </si>
  <si>
    <t>CEA/CAN/ADMN/CAN/COMP/0709</t>
  </si>
  <si>
    <t>IMPRESORA LASER HP</t>
  </si>
  <si>
    <t>CEA/CAN/ADMN/CAN/COMP/0710</t>
  </si>
  <si>
    <t>PLOTER DESIGNJET HP</t>
  </si>
  <si>
    <t>CEA/CAN/ADMN/CAN/COMP/0711</t>
  </si>
  <si>
    <t>MINIPRINTER EPSON</t>
  </si>
  <si>
    <t>CEA/CAN/ADMN/CAN/COMP/0712</t>
  </si>
  <si>
    <t>CPU HP</t>
  </si>
  <si>
    <t>CEA/CAN/ADMN/CAN/COMP/0713</t>
  </si>
  <si>
    <t>MONITOR HP 18.5"</t>
  </si>
  <si>
    <t>CEA/CAN/COML/CAN/COMP/0714</t>
  </si>
  <si>
    <t>CPU Y MONITOR HP</t>
  </si>
  <si>
    <t>CEA/CAN/ADMN/CAN/COMP/0715</t>
  </si>
  <si>
    <t>CEA/CAN/ADMN/CAN/COMP/0716</t>
  </si>
  <si>
    <t>CEA/CAN/COML/CAN/COMP/0717</t>
  </si>
  <si>
    <t>CEA/CAN/ADMN/CAN/COMP/0718</t>
  </si>
  <si>
    <t>IMPRESORA LASER</t>
  </si>
  <si>
    <t>CEA/CAN/COML/CAN/COMP/0719</t>
  </si>
  <si>
    <t>CEA/CAN/COML/CAN/COMP/0720</t>
  </si>
  <si>
    <t xml:space="preserve">IMPRESORA </t>
  </si>
  <si>
    <t>CEA/CAN/COML/CAN/COMP/0721</t>
  </si>
  <si>
    <t>COMPUTADORA DE ESCRITORIO 18.5"</t>
  </si>
  <si>
    <t>CEA/CAN/COML/CAN/COMP/0722</t>
  </si>
  <si>
    <t xml:space="preserve">IMPRESORA TERMICA </t>
  </si>
  <si>
    <t>CEA/CAN/COML/CAN/COMP/0723</t>
  </si>
  <si>
    <t>CEA/CAN/COML/CAN/COMP/0724</t>
  </si>
  <si>
    <t>MONITOR DELL</t>
  </si>
  <si>
    <t>CEA/CAN/COML/CAN/COMP/0725</t>
  </si>
  <si>
    <t>CPU DELL</t>
  </si>
  <si>
    <t>CEA/CAN/ADMN/CAN/COMP/0726</t>
  </si>
  <si>
    <t>CEA/CAN/COML/CAN/COMP/0727</t>
  </si>
  <si>
    <t>COMPUTADORA ENSAMBLADA</t>
  </si>
  <si>
    <t>CEA/CAN/COML/CAN/COMP/0728</t>
  </si>
  <si>
    <t>IMPRESORA TERMICA</t>
  </si>
  <si>
    <t>CEA/CAN/MANT/CAN/COMP/0729</t>
  </si>
  <si>
    <t>COMPUTADORA DE ESCRITORIO 4GB 1TB DVD CON MONITOR</t>
  </si>
  <si>
    <t>CEA/CAN/COML/CAN/COMP/0730</t>
  </si>
  <si>
    <t>IMPRESORA DE TICKETS EPSON</t>
  </si>
  <si>
    <t>CEA/CAN/ADMN/CAN/MOBE/0001</t>
  </si>
  <si>
    <t xml:space="preserve">CENTRAL KIT </t>
  </si>
  <si>
    <t>CEA/CAN/ADMN/CAN/MOBE/0002</t>
  </si>
  <si>
    <t>KIT TELÉFONO</t>
  </si>
  <si>
    <t>CEA/CAN/ADMN/CAN/MOBE/0003</t>
  </si>
  <si>
    <t>CENTRO DE TRABAJO L VOGUE</t>
  </si>
  <si>
    <t>CEA/CAN/ADMN/CAN/MOBE/0006</t>
  </si>
  <si>
    <t>AIRE ACONDICIONADO 2 TON.</t>
  </si>
  <si>
    <t>CEA/CAN/ADMN/CAN/MOBE/0007</t>
  </si>
  <si>
    <t>REFRIGERACION 5 TON.</t>
  </si>
  <si>
    <t>CEA/CAN/ADMN/CAN/MOBE/0008</t>
  </si>
  <si>
    <t xml:space="preserve">CALENTON </t>
  </si>
  <si>
    <t>CEA/CAN/ADMN/CAN/MOBE/0009</t>
  </si>
  <si>
    <t>CALENTON CON CILINDRO</t>
  </si>
  <si>
    <t>CEA/CAN/ADMN/CAN/MOBE/0028</t>
  </si>
  <si>
    <t>1 silla secretarial azul</t>
  </si>
  <si>
    <t>CEA/CAN/COML/CAN/MOBE/0022 Y 23</t>
  </si>
  <si>
    <t>2 sillas visitas  azul</t>
  </si>
  <si>
    <t>CEA/CAN/BOMB/CAN/MOBE/0031 Y 32</t>
  </si>
  <si>
    <t>CEA/CAN/MANT/CAN/MOBE/0024</t>
  </si>
  <si>
    <t>CEA/CAN/COML/CAN/MOBE/0035</t>
  </si>
  <si>
    <t>1 silla ejecutiva azul opaco</t>
  </si>
  <si>
    <t>CEA/CAN/ADMN/CAN/MOBE/0027</t>
  </si>
  <si>
    <t>CEA/CAN/ADMN/CAN/MOBE/0036</t>
  </si>
  <si>
    <t>1 silla secretarial azul oscuro</t>
  </si>
  <si>
    <t>CEA/CAN/ADMN/CAN/MOBE/0030</t>
  </si>
  <si>
    <t>CEA/CAN/COML/CAN/MOBE/0025</t>
  </si>
  <si>
    <t>1 silla secretaial azul</t>
  </si>
  <si>
    <t>CEA/CAN/COML/CAN/MOBE/0010</t>
  </si>
  <si>
    <t>7 POSTES Y 2 TENSORES</t>
  </si>
  <si>
    <t>CEA/CAN/ADMN/CAN/MOBE/0012</t>
  </si>
  <si>
    <t>10 SILLAS Y 1 SILLON P/2</t>
  </si>
  <si>
    <t>CEA/CAN/COML/CAN/MOBE/0013</t>
  </si>
  <si>
    <t>1 ESCRITORIO</t>
  </si>
  <si>
    <t>CEA/CAN/ADMN/CAN/MOBE/0014</t>
  </si>
  <si>
    <t>1 SILLON AZUL P/3</t>
  </si>
  <si>
    <t>CEA/CAN/MANT/CAN/MOBE/0015,16,17,18</t>
  </si>
  <si>
    <t>4 ESCRITORIOS</t>
  </si>
  <si>
    <t>CEA/CAN/COML/CAN/MOBE/0037</t>
  </si>
  <si>
    <t>ESCRITORIO 1.75 X .75X.70</t>
  </si>
  <si>
    <t>CEA/CAN/COML/CAN/MOBE/0038</t>
  </si>
  <si>
    <t>CREDENZA (IMITACION MADERA)</t>
  </si>
  <si>
    <t>CEA/CAN/ADMN/CAN/MOBE/0040</t>
  </si>
  <si>
    <t>AIRE ACONDICIONADO</t>
  </si>
  <si>
    <t>CEA/CAN/ADMN/CAN/MOBE/0042-0043</t>
  </si>
  <si>
    <t>5 CASILLEROS C/CERRADURA 40X45/2 PUERTAS</t>
  </si>
  <si>
    <t>CEA/CAN/ADMN/CAN/MOBE/0044</t>
  </si>
  <si>
    <t>4 SILLAS SECRETARIALES COLOR NEGRO</t>
  </si>
  <si>
    <t>CEA/CAN/ADMN/CAN/MOBE/0045</t>
  </si>
  <si>
    <t>1 SILLON COLOR NEGRO</t>
  </si>
  <si>
    <t>CEA/CAN/ADMN/CAN/MOBE/0046</t>
  </si>
  <si>
    <t>MINI-SPLIT 1 TONELADA</t>
  </si>
  <si>
    <t>CEA/CAN/ADMN/CAN/MOBE/0047</t>
  </si>
  <si>
    <t>MINI-SPLIT 2 TONELADAS</t>
  </si>
  <si>
    <t>CEA/CAN/ADMN/CAN/MOBE/0048</t>
  </si>
  <si>
    <t>ABANICO DE TECHO</t>
  </si>
  <si>
    <t>CEA/CAN/ADMN/CAN/MOBE/0049</t>
  </si>
  <si>
    <t>FAX</t>
  </si>
  <si>
    <t>CEA/CAN/ADMN/CAN/MOBE/50-51-52</t>
  </si>
  <si>
    <t>3  MESAS TIPO PENINSULA CON PEDESTAL CORTO CON 3 CAJONES</t>
  </si>
  <si>
    <t>CEA/CAN/ADMN/CAN/MOBE/53-54-55</t>
  </si>
  <si>
    <t>3 SILLONES EJECUTIVOS TAPIZADOS EN TELA COLOR NEGRO</t>
  </si>
  <si>
    <t>CEA/CAN/ADMN/CAN/MOBE/0056</t>
  </si>
  <si>
    <t>1 SILLON  EJECUTIVO CON RESPALDO ALTO, ELEVACION  NEUMATICA</t>
  </si>
  <si>
    <t>CEA/CAN/ADMN/CAN/MOBE/0057</t>
  </si>
  <si>
    <t>1 ESCRITORIO EJECUTIVO COMPUESTO DE PENINSULA</t>
  </si>
  <si>
    <t>CEA/CAN/ADMN/CAN/MOBE/0058</t>
  </si>
  <si>
    <t>10 SILLAS APILABLES TUBULARES, FORRADAS EN PLIANA COLOR NEGRO</t>
  </si>
  <si>
    <t>CEA/CAN/ADMN/CAN/MOBE/0059</t>
  </si>
  <si>
    <t>REFRIGERACION TIPO VENTANA</t>
  </si>
  <si>
    <t>CEA/CAN/ADMN/CAN/MOBE/0061</t>
  </si>
  <si>
    <t>ARCHIVERO 4 GAVETAS COLOR GRIS</t>
  </si>
  <si>
    <t>CEA/CAN/ADMN/CAN/MOBE/0060</t>
  </si>
  <si>
    <t>CEA/CAN/MANT/CAN/MOBE/0067</t>
  </si>
  <si>
    <t>5 CAMARAS DIGITALES</t>
  </si>
  <si>
    <t>CEA/CAN/ADMN/CAN/MOBE/0062</t>
  </si>
  <si>
    <t>ARCHIVERO DE MADERA CON 4 CAJONES CAFÉ</t>
  </si>
  <si>
    <t>CEA/CAN/ADMN/CAN/MOBE/0063</t>
  </si>
  <si>
    <t>ARCHIVERO CON ENTREPAÑOS DE SEPARACION 2 PUERTAS</t>
  </si>
  <si>
    <t>CEA/CAN/ADMN/CAN/MOBE/0064</t>
  </si>
  <si>
    <t>SILLON CON CODERAS COLOR NEGRO</t>
  </si>
  <si>
    <t>CEA/CAN/ADMN/CAN/MOBE/0065</t>
  </si>
  <si>
    <t>PEDESTAL METALICO C/GAVETA DE ARCHIVO  2 PAPELERAS GRIS</t>
  </si>
  <si>
    <t>CEA/CAN/ADMN/CAN/MOBE/0066</t>
  </si>
  <si>
    <t>MINI SPLIT MIRAGE 1 TON, FRIO Y CALOR</t>
  </si>
  <si>
    <t>CEA/CAN/ADMN/CAN/MOBE/0067</t>
  </si>
  <si>
    <t>CEA/CAN/NCULT/CAN/MOBE/0068</t>
  </si>
  <si>
    <t>TELEVISION LED 40 SMART UHD</t>
  </si>
  <si>
    <t>CEA/CAN/NCULT/CAN/MOBE/0069</t>
  </si>
  <si>
    <t xml:space="preserve">TELEVISION LED 40 SMART </t>
  </si>
  <si>
    <t>CEA/CAN/ADMN/CAN/MOBE/0070</t>
  </si>
  <si>
    <t>SILLA DE OFICINA</t>
  </si>
  <si>
    <t>CEA/CAN/ADMN/CAN/MOBE/0071</t>
  </si>
  <si>
    <t>MINISPLIT 1 TONELADA, 2 TIEMPOS</t>
  </si>
  <si>
    <t>CEA/CAN/ADMN/CAN/MOBE/0072</t>
  </si>
  <si>
    <t>MESA CONSOLETA DE 16"X40"X40 EN MADERA SOLIDA DE PINO, ACABADO POLIUTERANO</t>
  </si>
  <si>
    <t>CEA/CAN/ADMN/CAN/MOBE/0073</t>
  </si>
  <si>
    <t>MESA  44"X96" EN MADERA SOLIDA DE PINO</t>
  </si>
  <si>
    <t>CEA/CAN/ADMN/CAN/MOBE/0074</t>
  </si>
  <si>
    <t>MUEBLE ESQUINERO 24"X24"X72" EN MADERA DE PINO</t>
  </si>
  <si>
    <t>CEA/CAN/COML/CAN/MOBE/0075</t>
  </si>
  <si>
    <t>MESA DE TRABAJO CON CUBIERTA DE MELAMINA BLANCA</t>
  </si>
  <si>
    <t>CEA/CAN/COML/CAN/MOBE/0076</t>
  </si>
  <si>
    <t>MINI SPLIT FRIO-CALOR 1 TON</t>
  </si>
  <si>
    <t>CEA/CAN/BOMB/CAN/ETRA/0009</t>
  </si>
  <si>
    <t>PICK UP FORD M-2007</t>
  </si>
  <si>
    <t>CEA/CAN/BOMB/CAN/ETRA/0011</t>
  </si>
  <si>
    <t>PICK UP FORD M-2005</t>
  </si>
  <si>
    <t>CEA/CAN/BOMB/CAN/ETRA/0012</t>
  </si>
  <si>
    <t>PICK UP FORD M-2008</t>
  </si>
  <si>
    <t>CEA/CAN/BOMB/CAN/ETRA/0013</t>
  </si>
  <si>
    <t>PICK UP FORD F-150</t>
  </si>
  <si>
    <t>CEA/CAN/COML/CAN/ETRA/0014</t>
  </si>
  <si>
    <t xml:space="preserve">PICK UP FORD </t>
  </si>
  <si>
    <t>TOTAL BIENES MUEBLES</t>
  </si>
  <si>
    <t>TOTAL BIENES INMUEBLES</t>
  </si>
  <si>
    <t>CEA/ECYT/0110 CPU                        CEA/ECYT/0110-M   MONITOR</t>
  </si>
  <si>
    <t>4121500100</t>
  </si>
  <si>
    <t>03</t>
  </si>
  <si>
    <t>E208K12</t>
  </si>
  <si>
    <t>A0</t>
  </si>
  <si>
    <t>4121500200</t>
  </si>
  <si>
    <t>4121500300</t>
  </si>
  <si>
    <t>4121500400</t>
  </si>
  <si>
    <t>4121500500</t>
  </si>
  <si>
    <t>4121500600</t>
  </si>
  <si>
    <t>Z5</t>
  </si>
  <si>
    <t>KY</t>
  </si>
  <si>
    <t>A2</t>
  </si>
  <si>
    <t>BJ</t>
  </si>
  <si>
    <t>KX</t>
  </si>
  <si>
    <t>HY</t>
  </si>
  <si>
    <t>MU</t>
  </si>
  <si>
    <t>MI</t>
  </si>
  <si>
    <t>Z1</t>
  </si>
  <si>
    <t>4121500700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</si>
</sst>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5" formatCode="_-&quot;€&quot;* #,##0.00_-;\-&quot;€&quot;* #,##0.00_-;_-&quot;€&quot;* &quot;-&quot;??_-;_-@_-"/>
    <numFmt numFmtId="166" formatCode="0.00_ ;\-0.00\ "/>
  </numFmts>
  <fonts count="63" x14ac:knownFonts="1">
    <font>
      <sz val="11"/>
      <color theme="1"/>
      <name val="Calibri"/>
      <family val="2"/>
      <scheme val="minor"/>
    </font>
    <font>
      <sz val="10"/>
      <color theme="1"/>
      <name val="Arial Narrow"/>
      <family val="2"/>
    </font>
    <font>
      <b/>
      <sz val="10"/>
      <color theme="1"/>
      <name val="Arial Narrow"/>
      <family val="2"/>
    </font>
    <font>
      <sz val="10"/>
      <name val="Arial"/>
      <family val="2"/>
    </font>
    <font>
      <sz val="11"/>
      <color theme="1"/>
      <name val="Arial Narrow"/>
      <family val="2"/>
    </font>
    <font>
      <b/>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11"/>
      <color indexed="8"/>
      <name val="Calibri"/>
      <family val="2"/>
    </font>
    <font>
      <sz val="9"/>
      <color theme="1"/>
      <name val="Arial Narrow"/>
      <family val="2"/>
    </font>
    <font>
      <b/>
      <sz val="8"/>
      <color theme="1"/>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b/>
      <sz val="10"/>
      <color theme="1"/>
      <name val="Arial"/>
      <family val="2"/>
    </font>
    <font>
      <b/>
      <sz val="11"/>
      <color theme="1"/>
      <name val="Calibri"/>
      <family val="2"/>
      <scheme val="minor"/>
    </font>
    <font>
      <sz val="9"/>
      <color indexed="81"/>
      <name val="Tahoma"/>
      <family val="2"/>
    </font>
    <font>
      <b/>
      <sz val="9"/>
      <color indexed="81"/>
      <name val="Tahoma"/>
      <family val="2"/>
    </font>
    <font>
      <b/>
      <i/>
      <sz val="11"/>
      <color theme="1"/>
      <name val="Calibri"/>
      <family val="2"/>
      <scheme val="minor"/>
    </font>
    <font>
      <sz val="14"/>
      <color theme="0"/>
      <name val="Arial Narrow"/>
      <family val="2"/>
    </font>
    <font>
      <sz val="18"/>
      <color theme="0"/>
      <name val="Arial Narrow"/>
      <family val="2"/>
    </font>
    <font>
      <b/>
      <sz val="14"/>
      <name val="Arial Narrow"/>
      <family val="2"/>
    </font>
    <font>
      <b/>
      <sz val="6"/>
      <color theme="1"/>
      <name val="Arial"/>
      <family val="2"/>
    </font>
    <font>
      <b/>
      <sz val="8"/>
      <color theme="1"/>
      <name val="Arial"/>
      <family val="2"/>
    </font>
    <font>
      <b/>
      <sz val="7.5"/>
      <color theme="1"/>
      <name val="Arial Narrow"/>
      <family val="2"/>
    </font>
    <font>
      <sz val="7.5"/>
      <color theme="1"/>
      <name val="Arial Narrow"/>
      <family val="2"/>
    </font>
    <font>
      <b/>
      <vertAlign val="superscript"/>
      <sz val="7.5"/>
      <color theme="1"/>
      <name val="Arial Narrow"/>
      <family val="2"/>
    </font>
    <font>
      <sz val="11"/>
      <name val="Arial Narrow"/>
      <family val="2"/>
    </font>
    <font>
      <sz val="12"/>
      <name val="Arial Narrow"/>
      <family val="2"/>
    </font>
    <font>
      <sz val="9"/>
      <name val="Arial Narrow"/>
      <family val="2"/>
    </font>
    <font>
      <b/>
      <sz val="11"/>
      <color theme="1"/>
      <name val="Arial"/>
      <family val="2"/>
    </font>
    <font>
      <b/>
      <sz val="8"/>
      <color theme="1"/>
      <name val="Calibri"/>
      <family val="2"/>
      <scheme val="minor"/>
    </font>
    <font>
      <b/>
      <sz val="14"/>
      <color rgb="FFFF0000"/>
      <name val="Arial Narrow"/>
      <family val="2"/>
    </font>
    <font>
      <b/>
      <sz val="11"/>
      <name val="Arial"/>
      <family val="2"/>
    </font>
    <font>
      <b/>
      <sz val="10"/>
      <name val="Arial"/>
      <family val="2"/>
    </font>
    <font>
      <sz val="9"/>
      <name val="Arial"/>
      <family val="2"/>
    </font>
    <font>
      <b/>
      <sz val="9"/>
      <name val="Arial"/>
      <family val="2"/>
    </font>
    <font>
      <sz val="8"/>
      <name val="Arial"/>
      <family val="2"/>
    </font>
    <font>
      <sz val="12"/>
      <name val="Calibri"/>
      <family val="2"/>
      <scheme val="minor"/>
    </font>
    <font>
      <b/>
      <sz val="9"/>
      <color theme="1"/>
      <name val="Calibri"/>
      <family val="2"/>
      <scheme val="minor"/>
    </font>
    <font>
      <sz val="10"/>
      <color theme="1"/>
      <name val="Calibri"/>
      <family val="2"/>
      <scheme val="minor"/>
    </font>
    <font>
      <sz val="20"/>
      <color rgb="FFFF0000"/>
      <name val="Calibri"/>
      <family val="2"/>
      <scheme val="minor"/>
    </font>
    <font>
      <sz val="12"/>
      <color theme="1"/>
      <name val="Arial"/>
      <family val="2"/>
    </font>
    <font>
      <sz val="11"/>
      <name val="Arial"/>
      <family val="2"/>
    </font>
    <font>
      <sz val="11"/>
      <name val="Calibri"/>
      <family val="2"/>
      <scheme val="minor"/>
    </font>
    <font>
      <b/>
      <sz val="12"/>
      <name val="Arial"/>
      <family val="2"/>
    </font>
    <font>
      <sz val="12"/>
      <name val="Arial"/>
      <family val="2"/>
    </font>
    <font>
      <sz val="11"/>
      <color rgb="FFFFFF00"/>
      <name val="Calibri"/>
      <family val="2"/>
      <scheme val="minor"/>
    </font>
    <font>
      <b/>
      <sz val="8"/>
      <name val="Arial"/>
      <family val="2"/>
    </font>
    <font>
      <sz val="9"/>
      <color theme="1"/>
      <name val="Century Gothic"/>
      <family val="2"/>
    </font>
    <font>
      <sz val="9"/>
      <name val="Century Gothic"/>
      <family val="2"/>
    </font>
    <font>
      <b/>
      <sz val="10"/>
      <color indexed="8"/>
      <name val="Arial"/>
      <family val="2"/>
    </font>
    <font>
      <sz val="9"/>
      <color indexed="8"/>
      <name val="Century Gothic"/>
      <family val="2"/>
    </font>
    <font>
      <sz val="9"/>
      <color indexed="10"/>
      <name val="Century Gothic"/>
      <family val="2"/>
    </font>
    <font>
      <i/>
      <sz val="9"/>
      <name val="Century Gothic"/>
      <family val="2"/>
    </font>
    <font>
      <b/>
      <sz val="9"/>
      <name val="Century Gothic"/>
      <family val="2"/>
    </font>
    <font>
      <sz val="8"/>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patternFill>
    </fill>
    <fill>
      <patternFill patternType="solid">
        <fgColor rgb="FFD9D9D9"/>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right/>
      <top style="thin">
        <color theme="0" tint="-0.14996795556505021"/>
      </top>
      <bottom/>
      <diagonal/>
    </border>
    <border>
      <left/>
      <right style="thin">
        <color indexed="64"/>
      </right>
      <top style="thin">
        <color theme="0" tint="-0.14996795556505021"/>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s>
  <cellStyleXfs count="17">
    <xf numFmtId="0" fontId="0"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0" fontId="7" fillId="0" borderId="0"/>
    <xf numFmtId="43" fontId="3" fillId="0" borderId="0" applyFont="0" applyFill="0" applyBorder="0" applyAlignment="0" applyProtection="0"/>
    <xf numFmtId="0" fontId="10" fillId="4"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cellStyleXfs>
  <cellXfs count="374">
    <xf numFmtId="0" fontId="0" fillId="0" borderId="0" xfId="0"/>
    <xf numFmtId="0" fontId="4" fillId="0" borderId="0" xfId="0" applyFont="1"/>
    <xf numFmtId="0" fontId="5" fillId="0" borderId="0" xfId="0" applyFont="1" applyAlignment="1">
      <alignment horizontal="right" vertical="top"/>
    </xf>
    <xf numFmtId="0" fontId="1" fillId="0" borderId="0" xfId="0" applyFont="1"/>
    <xf numFmtId="0" fontId="4" fillId="0" borderId="0" xfId="0" applyFont="1" applyAlignment="1">
      <alignment horizontal="center" vertical="center"/>
    </xf>
    <xf numFmtId="0" fontId="15" fillId="0" borderId="5"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4" fillId="0" borderId="0" xfId="0" applyFont="1"/>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5" fillId="0" borderId="0" xfId="0" applyFont="1" applyAlignment="1">
      <alignment horizontal="left" vertical="top"/>
    </xf>
    <xf numFmtId="0" fontId="4" fillId="0" borderId="0" xfId="0" applyFont="1" applyProtection="1">
      <protection locked="0"/>
    </xf>
    <xf numFmtId="0" fontId="5" fillId="0" borderId="0" xfId="0" applyFont="1" applyAlignment="1" applyProtection="1">
      <alignment horizontal="right" vertical="top"/>
      <protection locked="0"/>
    </xf>
    <xf numFmtId="0" fontId="0" fillId="0" borderId="0" xfId="0" applyProtection="1">
      <protection locked="0"/>
    </xf>
    <xf numFmtId="4" fontId="1" fillId="0" borderId="0" xfId="0" applyNumberFormat="1" applyFont="1" applyProtection="1">
      <protection locked="0"/>
    </xf>
    <xf numFmtId="0" fontId="9" fillId="0" borderId="8" xfId="0" applyFont="1" applyBorder="1" applyAlignment="1" applyProtection="1">
      <alignment vertical="center"/>
      <protection locked="0"/>
    </xf>
    <xf numFmtId="0" fontId="2" fillId="0" borderId="15" xfId="0" applyFont="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49" fontId="12" fillId="0" borderId="16" xfId="0" applyNumberFormat="1" applyFont="1" applyBorder="1" applyAlignment="1" applyProtection="1">
      <alignment horizontal="center" vertical="center" wrapText="1"/>
      <protection locked="0"/>
    </xf>
    <xf numFmtId="0" fontId="2" fillId="0" borderId="32" xfId="0" applyFont="1" applyBorder="1" applyAlignment="1" applyProtection="1">
      <alignment horizontal="justify" vertical="center" wrapText="1"/>
      <protection locked="0"/>
    </xf>
    <xf numFmtId="0" fontId="4" fillId="0" borderId="35" xfId="0" applyFont="1" applyBorder="1" applyAlignment="1" applyProtection="1">
      <alignment horizontal="justify" vertical="center" wrapText="1"/>
      <protection locked="0"/>
    </xf>
    <xf numFmtId="0" fontId="14" fillId="0" borderId="0" xfId="0" applyFont="1" applyProtection="1">
      <protection locked="0"/>
    </xf>
    <xf numFmtId="0" fontId="15"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 fontId="15" fillId="0" borderId="17" xfId="0" applyNumberFormat="1" applyFont="1" applyBorder="1" applyAlignment="1" applyProtection="1">
      <alignment horizontal="right" vertical="center"/>
      <protection locked="0"/>
    </xf>
    <xf numFmtId="4" fontId="15" fillId="0" borderId="6" xfId="0" applyNumberFormat="1" applyFont="1" applyBorder="1" applyAlignment="1" applyProtection="1">
      <alignment horizontal="right" vertical="center"/>
      <protection locked="0"/>
    </xf>
    <xf numFmtId="0" fontId="16" fillId="0" borderId="0" xfId="0" applyFont="1" applyProtection="1">
      <protection locked="0"/>
    </xf>
    <xf numFmtId="4" fontId="15" fillId="0" borderId="17" xfId="0" applyNumberFormat="1" applyFont="1" applyBorder="1" applyAlignment="1">
      <alignment horizontal="right" vertical="center"/>
    </xf>
    <xf numFmtId="0" fontId="15" fillId="0" borderId="17" xfId="0" applyFont="1" applyBorder="1" applyAlignment="1" applyProtection="1">
      <alignment horizontal="center" vertical="center"/>
      <protection locked="0"/>
    </xf>
    <xf numFmtId="0" fontId="9" fillId="0" borderId="8" xfId="0" applyFont="1" applyBorder="1" applyAlignment="1" applyProtection="1">
      <alignment vertical="center" wrapText="1"/>
      <protection locked="0"/>
    </xf>
    <xf numFmtId="49" fontId="12" fillId="3" borderId="16" xfId="0" applyNumberFormat="1" applyFont="1" applyFill="1" applyBorder="1" applyAlignment="1" applyProtection="1">
      <alignment horizontal="center" vertical="center" wrapText="1"/>
      <protection locked="0"/>
    </xf>
    <xf numFmtId="4" fontId="4" fillId="0" borderId="17" xfId="0" applyNumberFormat="1" applyFont="1" applyBorder="1" applyAlignment="1" applyProtection="1">
      <alignment horizontal="right" vertical="center" wrapText="1"/>
      <protection locked="0"/>
    </xf>
    <xf numFmtId="0" fontId="13" fillId="0" borderId="5" xfId="0" applyFont="1" applyBorder="1" applyAlignment="1" applyProtection="1">
      <alignment vertical="center" wrapText="1"/>
      <protection locked="0"/>
    </xf>
    <xf numFmtId="4" fontId="13" fillId="0" borderId="17" xfId="0" applyNumberFormat="1" applyFont="1" applyBorder="1" applyAlignment="1" applyProtection="1">
      <alignment horizontal="right" vertical="center" wrapText="1"/>
      <protection locked="0"/>
    </xf>
    <xf numFmtId="0" fontId="24" fillId="0" borderId="0" xfId="0" applyFont="1" applyProtection="1">
      <protection locked="0"/>
    </xf>
    <xf numFmtId="0" fontId="9" fillId="0" borderId="35" xfId="0" applyFont="1" applyBorder="1" applyAlignment="1" applyProtection="1">
      <alignment vertical="top" wrapText="1"/>
      <protection locked="0"/>
    </xf>
    <xf numFmtId="0" fontId="21" fillId="0" borderId="0" xfId="0" applyFont="1" applyProtection="1">
      <protection locked="0"/>
    </xf>
    <xf numFmtId="0" fontId="0" fillId="0" borderId="0" xfId="0" applyAlignment="1" applyProtection="1">
      <alignment wrapText="1"/>
      <protection locked="0"/>
    </xf>
    <xf numFmtId="0" fontId="11" fillId="0" borderId="35" xfId="0" applyFont="1" applyBorder="1" applyAlignment="1" applyProtection="1">
      <alignment horizontal="left" vertical="center" wrapText="1" indent="4"/>
      <protection locked="0"/>
    </xf>
    <xf numFmtId="0" fontId="14" fillId="0" borderId="0" xfId="0" applyFont="1" applyAlignment="1">
      <alignment horizontal="center"/>
    </xf>
    <xf numFmtId="0" fontId="15" fillId="0" borderId="0" xfId="0" applyFont="1" applyAlignment="1">
      <alignment horizontal="center" vertical="center"/>
    </xf>
    <xf numFmtId="0" fontId="15" fillId="0" borderId="5" xfId="0" applyFont="1" applyBorder="1" applyAlignment="1">
      <alignment horizontal="left" vertical="center"/>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18" fillId="0" borderId="0" xfId="0" applyFont="1"/>
    <xf numFmtId="0" fontId="16" fillId="0" borderId="0" xfId="0" applyFont="1" applyAlignment="1">
      <alignment vertical="center" wrapText="1"/>
    </xf>
    <xf numFmtId="0" fontId="15" fillId="0" borderId="0" xfId="0" applyFont="1" applyAlignment="1">
      <alignment horizontal="left" vertical="center"/>
    </xf>
    <xf numFmtId="0" fontId="15" fillId="0" borderId="3" xfId="0" applyFont="1" applyBorder="1" applyAlignment="1">
      <alignment horizontal="center" vertical="center"/>
    </xf>
    <xf numFmtId="0" fontId="15" fillId="0" borderId="5" xfId="0" applyFont="1" applyBorder="1" applyAlignment="1" applyProtection="1">
      <alignment horizontal="left" vertical="center"/>
      <protection locked="0"/>
    </xf>
    <xf numFmtId="4" fontId="15" fillId="0" borderId="34" xfId="0" applyNumberFormat="1" applyFont="1" applyBorder="1" applyAlignment="1" applyProtection="1">
      <alignment horizontal="right" vertical="center"/>
      <protection locked="0"/>
    </xf>
    <xf numFmtId="0" fontId="16" fillId="0" borderId="14" xfId="0" applyFont="1" applyBorder="1" applyAlignment="1" applyProtection="1">
      <alignment horizontal="left"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4" fontId="15" fillId="0" borderId="34" xfId="0" applyNumberFormat="1" applyFont="1" applyBorder="1" applyAlignment="1">
      <alignment horizontal="right" vertical="center"/>
    </xf>
    <xf numFmtId="0" fontId="25" fillId="0" borderId="0" xfId="0" applyFont="1"/>
    <xf numFmtId="0" fontId="26" fillId="0" borderId="0" xfId="0" applyFont="1"/>
    <xf numFmtId="0" fontId="5" fillId="0" borderId="0" xfId="0" applyFont="1" applyAlignment="1">
      <alignment vertical="center"/>
    </xf>
    <xf numFmtId="0" fontId="1" fillId="0" borderId="0" xfId="0" applyFont="1" applyProtection="1">
      <protection locked="0"/>
    </xf>
    <xf numFmtId="3" fontId="9" fillId="0" borderId="17" xfId="0" applyNumberFormat="1" applyFont="1" applyBorder="1" applyAlignment="1">
      <alignment horizontal="right" vertical="center" wrapText="1"/>
    </xf>
    <xf numFmtId="3" fontId="11" fillId="0" borderId="17" xfId="0" applyNumberFormat="1" applyFont="1" applyBorder="1" applyAlignment="1" applyProtection="1">
      <alignment horizontal="right" vertical="center" wrapText="1"/>
      <protection locked="0"/>
    </xf>
    <xf numFmtId="3" fontId="11" fillId="0" borderId="17" xfId="0" applyNumberFormat="1" applyFont="1" applyBorder="1" applyAlignment="1">
      <alignment horizontal="right" vertical="center" wrapText="1"/>
    </xf>
    <xf numFmtId="3" fontId="9" fillId="0" borderId="17" xfId="0" applyNumberFormat="1" applyFont="1" applyBorder="1" applyAlignment="1" applyProtection="1">
      <alignment horizontal="right" vertical="center" wrapText="1"/>
      <protection locked="0"/>
    </xf>
    <xf numFmtId="3" fontId="2" fillId="0" borderId="20" xfId="0" applyNumberFormat="1" applyFont="1" applyBorder="1" applyAlignment="1">
      <alignment horizontal="right" vertical="center" wrapText="1"/>
    </xf>
    <xf numFmtId="0" fontId="2" fillId="0" borderId="0" xfId="0" applyFont="1" applyAlignment="1" applyProtection="1">
      <alignment horizontal="justify" vertical="center" wrapText="1"/>
      <protection locked="0"/>
    </xf>
    <xf numFmtId="0" fontId="15" fillId="0" borderId="0" xfId="0" applyFont="1" applyAlignment="1" applyProtection="1">
      <alignment horizontal="center" vertical="center"/>
      <protection locked="0"/>
    </xf>
    <xf numFmtId="0" fontId="2" fillId="0" borderId="0" xfId="0" applyFont="1" applyAlignment="1">
      <alignment vertical="center"/>
    </xf>
    <xf numFmtId="3" fontId="2" fillId="0" borderId="0" xfId="0" applyNumberFormat="1" applyFont="1" applyAlignment="1" applyProtection="1">
      <alignment horizontal="right" vertical="center" wrapText="1"/>
      <protection locked="0"/>
    </xf>
    <xf numFmtId="0" fontId="0" fillId="0" borderId="8" xfId="0" applyBorder="1" applyAlignment="1" applyProtection="1">
      <alignment horizontal="center"/>
      <protection locked="0"/>
    </xf>
    <xf numFmtId="0" fontId="15" fillId="2" borderId="0" xfId="0" applyFont="1" applyFill="1" applyAlignment="1">
      <alignment horizontal="center" vertical="center"/>
    </xf>
    <xf numFmtId="4" fontId="15" fillId="0" borderId="21" xfId="0" applyNumberFormat="1" applyFont="1" applyBorder="1" applyAlignment="1">
      <alignment horizontal="right" vertical="center"/>
    </xf>
    <xf numFmtId="0" fontId="15" fillId="0" borderId="19"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xf numFmtId="0" fontId="15" fillId="0" borderId="31"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xf numFmtId="0" fontId="15" fillId="0" borderId="27" xfId="0" applyFont="1" applyBorder="1" applyAlignment="1">
      <alignment horizontal="right" vertical="center"/>
    </xf>
    <xf numFmtId="0" fontId="4" fillId="0" borderId="2" xfId="0" applyFont="1" applyBorder="1"/>
    <xf numFmtId="0" fontId="28" fillId="0" borderId="9" xfId="0" applyFont="1" applyBorder="1" applyAlignment="1">
      <alignment vertical="center" wrapText="1"/>
    </xf>
    <xf numFmtId="0" fontId="28" fillId="0" borderId="7" xfId="0" applyFont="1" applyBorder="1" applyAlignment="1">
      <alignment vertical="center" wrapText="1"/>
    </xf>
    <xf numFmtId="0" fontId="30" fillId="5" borderId="9" xfId="0" applyFont="1" applyFill="1" applyBorder="1" applyAlignment="1">
      <alignment horizontal="center" vertical="center" wrapText="1"/>
    </xf>
    <xf numFmtId="0" fontId="31" fillId="0" borderId="6" xfId="0" applyFont="1" applyBorder="1" applyAlignment="1">
      <alignment vertical="center" wrapText="1"/>
    </xf>
    <xf numFmtId="0" fontId="30" fillId="0" borderId="6" xfId="0" applyFont="1" applyBorder="1" applyAlignment="1">
      <alignment vertical="center" wrapText="1"/>
    </xf>
    <xf numFmtId="0" fontId="31" fillId="0" borderId="6" xfId="0" applyFont="1" applyBorder="1" applyAlignment="1">
      <alignment horizontal="left" vertical="center" wrapText="1" indent="5"/>
    </xf>
    <xf numFmtId="0" fontId="31" fillId="0" borderId="7"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vertical="center" wrapText="1"/>
    </xf>
    <xf numFmtId="0" fontId="30" fillId="5" borderId="3" xfId="0" applyFont="1" applyFill="1" applyBorder="1" applyAlignment="1">
      <alignment horizontal="center" vertical="center"/>
    </xf>
    <xf numFmtId="0" fontId="30" fillId="5" borderId="9" xfId="0" applyFont="1" applyFill="1" applyBorder="1" applyAlignment="1">
      <alignment horizontal="center" vertical="center"/>
    </xf>
    <xf numFmtId="0" fontId="31" fillId="0" borderId="6" xfId="0" applyFont="1" applyBorder="1" applyAlignment="1">
      <alignment vertical="center"/>
    </xf>
    <xf numFmtId="0" fontId="31" fillId="0" borderId="6" xfId="0" applyFont="1" applyBorder="1" applyAlignment="1">
      <alignment horizontal="left" vertical="center" indent="5"/>
    </xf>
    <xf numFmtId="0" fontId="31" fillId="0" borderId="6" xfId="0" applyFont="1" applyBorder="1" applyAlignment="1">
      <alignment horizontal="justify" vertical="center"/>
    </xf>
    <xf numFmtId="0" fontId="30" fillId="0" borderId="6" xfId="0" applyFont="1" applyBorder="1" applyAlignment="1">
      <alignment horizontal="left" vertical="center" indent="1"/>
    </xf>
    <xf numFmtId="0" fontId="31" fillId="0" borderId="9" xfId="0" applyFont="1" applyBorder="1" applyAlignment="1">
      <alignment horizontal="left" vertical="center" indent="1"/>
    </xf>
    <xf numFmtId="0" fontId="30" fillId="0" borderId="0" xfId="0" applyFont="1" applyAlignment="1">
      <alignment vertical="center"/>
    </xf>
    <xf numFmtId="0" fontId="31" fillId="0" borderId="6" xfId="0" applyFont="1" applyBorder="1" applyAlignment="1">
      <alignment horizontal="right" vertical="center"/>
    </xf>
    <xf numFmtId="0" fontId="31" fillId="0" borderId="13" xfId="0" applyFont="1" applyBorder="1" applyAlignment="1">
      <alignment horizontal="right" vertical="center"/>
    </xf>
    <xf numFmtId="0" fontId="31" fillId="0" borderId="9" xfId="0" applyFont="1" applyBorder="1" applyAlignment="1">
      <alignment horizontal="right" vertical="center"/>
    </xf>
    <xf numFmtId="0" fontId="30" fillId="5" borderId="3" xfId="0" applyFont="1" applyFill="1" applyBorder="1" applyAlignment="1">
      <alignment horizontal="center" vertical="center" wrapText="1"/>
    </xf>
    <xf numFmtId="41" fontId="31" fillId="0" borderId="6" xfId="0" applyNumberFormat="1" applyFont="1" applyBorder="1" applyAlignment="1" applyProtection="1">
      <alignment vertical="center" wrapText="1"/>
      <protection locked="0"/>
    </xf>
    <xf numFmtId="41" fontId="31" fillId="0" borderId="6" xfId="0" applyNumberFormat="1" applyFont="1" applyBorder="1" applyAlignment="1">
      <alignment vertical="center" wrapText="1"/>
    </xf>
    <xf numFmtId="41" fontId="31" fillId="0" borderId="6" xfId="0" applyNumberFormat="1" applyFont="1" applyBorder="1" applyAlignment="1">
      <alignment horizontal="right" vertical="center"/>
    </xf>
    <xf numFmtId="41" fontId="31" fillId="5" borderId="6" xfId="0" applyNumberFormat="1" applyFont="1" applyFill="1" applyBorder="1" applyAlignment="1">
      <alignment horizontal="right" vertical="center" wrapText="1"/>
    </xf>
    <xf numFmtId="41" fontId="30" fillId="0" borderId="6" xfId="0" applyNumberFormat="1" applyFont="1" applyBorder="1" applyAlignment="1">
      <alignment horizontal="right" vertical="center" wrapText="1"/>
    </xf>
    <xf numFmtId="41" fontId="30" fillId="0" borderId="6" xfId="0" applyNumberFormat="1" applyFont="1" applyBorder="1" applyAlignment="1">
      <alignment horizontal="right" vertical="center"/>
    </xf>
    <xf numFmtId="41" fontId="30" fillId="0" borderId="6" xfId="0" applyNumberFormat="1" applyFont="1" applyBorder="1" applyAlignment="1">
      <alignment vertical="center" wrapText="1"/>
    </xf>
    <xf numFmtId="41" fontId="30" fillId="0" borderId="6" xfId="0" applyNumberFormat="1" applyFont="1" applyBorder="1" applyAlignment="1" applyProtection="1">
      <alignment vertical="center" wrapText="1"/>
      <protection locked="0"/>
    </xf>
    <xf numFmtId="41" fontId="31" fillId="0" borderId="6" xfId="0" applyNumberFormat="1" applyFont="1" applyBorder="1" applyAlignment="1">
      <alignment horizontal="right" vertical="center" wrapText="1"/>
    </xf>
    <xf numFmtId="0" fontId="33" fillId="0" borderId="0" xfId="0" applyFont="1" applyProtection="1">
      <protection locked="0"/>
    </xf>
    <xf numFmtId="0" fontId="34" fillId="0" borderId="0" xfId="0" applyFont="1" applyProtection="1">
      <protection locked="0"/>
    </xf>
    <xf numFmtId="0" fontId="17" fillId="0" borderId="0" xfId="0" applyFont="1" applyAlignment="1" applyProtection="1">
      <alignment horizontal="right" vertical="top"/>
      <protection locked="0"/>
    </xf>
    <xf numFmtId="0" fontId="35" fillId="0" borderId="0" xfId="0" applyFont="1" applyProtection="1">
      <protection locked="0"/>
    </xf>
    <xf numFmtId="0" fontId="30" fillId="5" borderId="12"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14" fillId="0" borderId="0" xfId="0" applyFont="1" applyAlignment="1" applyProtection="1">
      <alignment horizontal="center"/>
      <protection locked="0"/>
    </xf>
    <xf numFmtId="0" fontId="15" fillId="0" borderId="7"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2" xfId="0" applyFont="1" applyBorder="1" applyAlignment="1">
      <alignment horizontal="center" vertical="center"/>
    </xf>
    <xf numFmtId="0" fontId="30" fillId="0" borderId="5" xfId="0" applyFont="1" applyBorder="1" applyAlignment="1">
      <alignment vertical="center"/>
    </xf>
    <xf numFmtId="0" fontId="31" fillId="0" borderId="5" xfId="0" applyFont="1" applyBorder="1" applyAlignment="1">
      <alignment vertical="center"/>
    </xf>
    <xf numFmtId="0" fontId="31" fillId="0" borderId="6" xfId="0" applyFont="1" applyBorder="1" applyAlignment="1">
      <alignment horizontal="left" vertical="center" indent="1"/>
    </xf>
    <xf numFmtId="0" fontId="30" fillId="0" borderId="6" xfId="0" applyFont="1" applyBorder="1" applyAlignment="1">
      <alignment vertical="center"/>
    </xf>
    <xf numFmtId="0" fontId="30" fillId="0" borderId="5" xfId="0" applyFont="1" applyBorder="1" applyAlignment="1">
      <alignment vertical="center" wrapText="1"/>
    </xf>
    <xf numFmtId="0" fontId="29" fillId="3" borderId="0" xfId="0" applyFont="1" applyFill="1" applyAlignment="1">
      <alignment horizontal="center" vertical="center" wrapText="1"/>
    </xf>
    <xf numFmtId="0" fontId="31" fillId="0" borderId="5" xfId="0" applyFont="1" applyBorder="1" applyAlignment="1">
      <alignment vertical="center" wrapText="1"/>
    </xf>
    <xf numFmtId="0" fontId="15" fillId="0" borderId="38" xfId="0" applyFont="1" applyBorder="1" applyAlignment="1">
      <alignment horizontal="center" vertical="center"/>
    </xf>
    <xf numFmtId="0" fontId="19" fillId="0" borderId="38" xfId="0" applyFont="1" applyBorder="1" applyAlignment="1">
      <alignment horizontal="center" vertical="center"/>
    </xf>
    <xf numFmtId="0" fontId="15" fillId="0" borderId="38" xfId="0" applyFont="1" applyBorder="1" applyAlignment="1">
      <alignment horizontal="right" vertical="center"/>
    </xf>
    <xf numFmtId="0" fontId="37" fillId="12" borderId="24" xfId="0" applyFont="1" applyFill="1" applyBorder="1" applyAlignment="1">
      <alignment horizontal="center" vertical="center" wrapText="1"/>
    </xf>
    <xf numFmtId="0" fontId="14" fillId="0" borderId="19" xfId="0" applyFont="1" applyBorder="1" applyAlignment="1">
      <alignment horizontal="center"/>
    </xf>
    <xf numFmtId="0" fontId="14" fillId="0" borderId="19" xfId="0" applyFont="1" applyBorder="1"/>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8" fillId="0" borderId="0" xfId="0" applyFont="1" applyAlignment="1">
      <alignment horizontal="center" vertical="center" wrapText="1"/>
    </xf>
    <xf numFmtId="0" fontId="38" fillId="0" borderId="0" xfId="0" applyFont="1" applyAlignment="1">
      <alignment wrapText="1"/>
    </xf>
    <xf numFmtId="0" fontId="15" fillId="2" borderId="27" xfId="0" applyFont="1" applyFill="1" applyBorder="1" applyAlignment="1">
      <alignment horizontal="right" vertical="center"/>
    </xf>
    <xf numFmtId="0" fontId="39" fillId="0" borderId="0" xfId="12" applyFont="1" applyAlignment="1">
      <alignment horizontal="left"/>
    </xf>
    <xf numFmtId="49" fontId="40" fillId="0" borderId="0" xfId="12" applyNumberFormat="1" applyFont="1" applyAlignment="1">
      <alignment horizontal="left"/>
    </xf>
    <xf numFmtId="49" fontId="3" fillId="0" borderId="0" xfId="12" applyNumberFormat="1" applyFont="1" applyAlignment="1">
      <alignment horizontal="center" vertical="top"/>
    </xf>
    <xf numFmtId="1" fontId="3" fillId="0" borderId="0" xfId="12" applyNumberFormat="1" applyFont="1" applyAlignment="1">
      <alignment vertical="top"/>
    </xf>
    <xf numFmtId="1" fontId="41" fillId="0" borderId="0" xfId="12" applyNumberFormat="1" applyFont="1" applyAlignment="1">
      <alignment vertical="top"/>
    </xf>
    <xf numFmtId="49" fontId="41" fillId="0" borderId="0" xfId="12" applyNumberFormat="1" applyFont="1" applyAlignment="1">
      <alignment vertical="top"/>
    </xf>
    <xf numFmtId="49" fontId="3" fillId="0" borderId="0" xfId="12" applyNumberFormat="1" applyFont="1" applyAlignment="1">
      <alignment vertical="top" wrapText="1"/>
    </xf>
    <xf numFmtId="1" fontId="42" fillId="2" borderId="19" xfId="12" applyNumberFormat="1" applyFont="1" applyFill="1" applyBorder="1" applyAlignment="1">
      <alignment horizontal="centerContinuous" wrapText="1"/>
    </xf>
    <xf numFmtId="1" fontId="40" fillId="2" borderId="19" xfId="12" applyNumberFormat="1" applyFont="1" applyFill="1" applyBorder="1" applyAlignment="1">
      <alignment horizontal="centerContinuous" wrapText="1"/>
    </xf>
    <xf numFmtId="1" fontId="40" fillId="2" borderId="19" xfId="12" applyNumberFormat="1" applyFont="1" applyFill="1" applyBorder="1" applyAlignment="1">
      <alignment horizontal="centerContinuous"/>
    </xf>
    <xf numFmtId="49" fontId="40" fillId="2" borderId="19" xfId="12" applyNumberFormat="1" applyFont="1" applyFill="1" applyBorder="1" applyAlignment="1">
      <alignment horizontal="centerContinuous"/>
    </xf>
    <xf numFmtId="0" fontId="40" fillId="2" borderId="19" xfId="12" applyFont="1" applyFill="1" applyBorder="1" applyAlignment="1">
      <alignment horizontal="center" wrapText="1"/>
    </xf>
    <xf numFmtId="1" fontId="41" fillId="2" borderId="19" xfId="12" applyNumberFormat="1" applyFont="1" applyFill="1" applyBorder="1" applyAlignment="1" applyProtection="1">
      <alignment horizontal="center"/>
      <protection locked="0"/>
    </xf>
    <xf numFmtId="1" fontId="41" fillId="2" borderId="19" xfId="12" applyNumberFormat="1" applyFont="1" applyFill="1" applyBorder="1" applyAlignment="1" applyProtection="1">
      <alignment horizontal="center" wrapText="1"/>
      <protection locked="0"/>
    </xf>
    <xf numFmtId="0" fontId="41" fillId="2" borderId="19" xfId="12" applyFont="1" applyFill="1" applyBorder="1" applyAlignment="1">
      <alignment horizontal="center" wrapText="1"/>
    </xf>
    <xf numFmtId="0" fontId="41" fillId="0" borderId="41" xfId="12" applyFont="1" applyBorder="1" applyAlignment="1">
      <alignment horizontal="center" vertical="top" wrapText="1"/>
    </xf>
    <xf numFmtId="49" fontId="41" fillId="0" borderId="39" xfId="12" applyNumberFormat="1" applyFont="1" applyBorder="1" applyAlignment="1">
      <alignment horizontal="center" vertical="top" wrapText="1"/>
    </xf>
    <xf numFmtId="49" fontId="41" fillId="0" borderId="27" xfId="12" applyNumberFormat="1" applyFont="1" applyBorder="1" applyAlignment="1">
      <alignment horizontal="center" vertical="top" wrapText="1"/>
    </xf>
    <xf numFmtId="1" fontId="41" fillId="0" borderId="27" xfId="12" applyNumberFormat="1" applyFont="1" applyBorder="1" applyAlignment="1" applyProtection="1">
      <alignment horizontal="center" vertical="top"/>
      <protection locked="0"/>
    </xf>
    <xf numFmtId="1" fontId="41" fillId="0" borderId="27" xfId="12" applyNumberFormat="1" applyFont="1" applyBorder="1" applyAlignment="1" applyProtection="1">
      <alignment horizontal="center" vertical="top" wrapText="1"/>
      <protection locked="0"/>
    </xf>
    <xf numFmtId="0" fontId="41" fillId="0" borderId="31" xfId="12" applyFont="1" applyBorder="1" applyAlignment="1">
      <alignment horizontal="center" vertical="top" wrapText="1"/>
    </xf>
    <xf numFmtId="0" fontId="41" fillId="0" borderId="19" xfId="12" applyFont="1" applyBorder="1" applyAlignment="1">
      <alignment horizontal="center" vertical="top" wrapText="1"/>
    </xf>
    <xf numFmtId="0" fontId="42" fillId="0" borderId="19" xfId="1" applyFont="1" applyBorder="1" applyAlignment="1">
      <alignment vertical="top"/>
    </xf>
    <xf numFmtId="2" fontId="43" fillId="0" borderId="19" xfId="6" quotePrefix="1" applyNumberFormat="1" applyFont="1" applyFill="1" applyBorder="1" applyAlignment="1">
      <alignment horizontal="left" vertical="top" wrapText="1"/>
    </xf>
    <xf numFmtId="0" fontId="44" fillId="0" borderId="0" xfId="1" applyFont="1" applyAlignment="1">
      <alignment vertical="top"/>
    </xf>
    <xf numFmtId="0" fontId="42" fillId="0" borderId="19" xfId="0" applyFont="1" applyBorder="1" applyAlignment="1">
      <alignment vertical="top"/>
    </xf>
    <xf numFmtId="2" fontId="41" fillId="0" borderId="19" xfId="1" applyNumberFormat="1" applyFont="1" applyBorder="1" applyAlignment="1">
      <alignment horizontal="left" vertical="top"/>
    </xf>
    <xf numFmtId="2" fontId="41" fillId="0" borderId="19" xfId="6" applyNumberFormat="1" applyFont="1" applyFill="1" applyBorder="1" applyAlignment="1">
      <alignment horizontal="left" vertical="top"/>
    </xf>
    <xf numFmtId="49" fontId="41" fillId="0" borderId="0" xfId="1" applyNumberFormat="1" applyFont="1" applyAlignment="1">
      <alignment horizontal="center" vertical="top"/>
    </xf>
    <xf numFmtId="0" fontId="41" fillId="0" borderId="0" xfId="1" applyFont="1" applyAlignment="1">
      <alignment vertical="top"/>
    </xf>
    <xf numFmtId="0" fontId="41" fillId="0" borderId="0" xfId="1" applyFont="1" applyAlignment="1">
      <alignment horizontal="center" vertical="top"/>
    </xf>
    <xf numFmtId="49" fontId="47" fillId="0" borderId="0" xfId="1" applyNumberFormat="1" applyFont="1" applyAlignment="1">
      <alignment horizontal="left" vertical="top"/>
    </xf>
    <xf numFmtId="0" fontId="44" fillId="0" borderId="0" xfId="1" applyFont="1" applyAlignment="1">
      <alignment horizontal="center" vertical="top"/>
    </xf>
    <xf numFmtId="49" fontId="44" fillId="0" borderId="0" xfId="1" applyNumberFormat="1" applyFont="1" applyAlignment="1">
      <alignment horizontal="center" vertical="top"/>
    </xf>
    <xf numFmtId="0" fontId="48" fillId="0" borderId="0" xfId="0" applyFont="1"/>
    <xf numFmtId="0" fontId="49" fillId="3" borderId="19" xfId="0" applyFont="1" applyFill="1" applyBorder="1" applyAlignment="1">
      <alignment vertical="center" wrapText="1" readingOrder="1"/>
    </xf>
    <xf numFmtId="0" fontId="50" fillId="3" borderId="19" xfId="0" applyFont="1" applyFill="1" applyBorder="1" applyAlignment="1">
      <alignment horizontal="center" vertical="center" wrapText="1"/>
    </xf>
    <xf numFmtId="3" fontId="49" fillId="3" borderId="19" xfId="0" applyNumberFormat="1" applyFont="1" applyFill="1" applyBorder="1" applyAlignment="1">
      <alignment horizontal="center" vertical="center" wrapText="1" readingOrder="1"/>
    </xf>
    <xf numFmtId="0" fontId="49" fillId="3" borderId="19" xfId="0" applyFont="1" applyFill="1" applyBorder="1" applyAlignment="1">
      <alignment horizontal="center" vertical="center" readingOrder="1"/>
    </xf>
    <xf numFmtId="0" fontId="49" fillId="3" borderId="19" xfId="0" applyFont="1" applyFill="1" applyBorder="1" applyAlignment="1">
      <alignment horizontal="center" vertical="center" wrapText="1" readingOrder="1"/>
    </xf>
    <xf numFmtId="0" fontId="49" fillId="3" borderId="19" xfId="0" applyFont="1" applyFill="1" applyBorder="1" applyAlignment="1">
      <alignment horizontal="center" vertical="center" wrapText="1"/>
    </xf>
    <xf numFmtId="0" fontId="49" fillId="3" borderId="19" xfId="0" applyFont="1" applyFill="1" applyBorder="1" applyAlignment="1">
      <alignment horizontal="justify" vertical="center" wrapText="1"/>
    </xf>
    <xf numFmtId="0" fontId="49" fillId="3" borderId="19" xfId="0" applyFont="1" applyFill="1" applyBorder="1" applyAlignment="1">
      <alignment horizontal="left" vertical="center" wrapText="1" readingOrder="1"/>
    </xf>
    <xf numFmtId="0" fontId="50" fillId="3" borderId="19" xfId="0" applyFont="1" applyFill="1" applyBorder="1" applyAlignment="1">
      <alignment horizontal="center" vertical="center"/>
    </xf>
    <xf numFmtId="0" fontId="49" fillId="3" borderId="19" xfId="0" applyFont="1" applyFill="1" applyBorder="1" applyAlignment="1">
      <alignment wrapText="1"/>
    </xf>
    <xf numFmtId="0" fontId="50" fillId="3" borderId="19" xfId="0" applyFont="1" applyFill="1" applyBorder="1" applyAlignment="1">
      <alignment wrapText="1"/>
    </xf>
    <xf numFmtId="0" fontId="39" fillId="3" borderId="19" xfId="0" applyFont="1" applyFill="1" applyBorder="1" applyAlignment="1">
      <alignment horizontal="center" vertical="top" wrapText="1" readingOrder="1"/>
    </xf>
    <xf numFmtId="0" fontId="51" fillId="3" borderId="19" xfId="0" applyFont="1" applyFill="1" applyBorder="1" applyAlignment="1">
      <alignment horizontal="center" vertical="center" wrapText="1" readingOrder="1"/>
    </xf>
    <xf numFmtId="0" fontId="52" fillId="3" borderId="19" xfId="0" applyFont="1" applyFill="1" applyBorder="1" applyAlignment="1">
      <alignment horizontal="center" vertical="center" wrapText="1" readingOrder="1"/>
    </xf>
    <xf numFmtId="0" fontId="53" fillId="0" borderId="0" xfId="0" applyFont="1"/>
    <xf numFmtId="0" fontId="15" fillId="0" borderId="14" xfId="0" applyFont="1" applyBorder="1" applyAlignment="1">
      <alignment horizontal="center" vertical="center"/>
    </xf>
    <xf numFmtId="0" fontId="15" fillId="0" borderId="14" xfId="0" applyFont="1" applyBorder="1" applyAlignment="1">
      <alignment horizontal="center" vertical="center" wrapText="1"/>
    </xf>
    <xf numFmtId="49" fontId="15" fillId="0" borderId="6" xfId="0" applyNumberFormat="1" applyFont="1" applyBorder="1" applyAlignment="1">
      <alignment horizontal="center" vertical="center"/>
    </xf>
    <xf numFmtId="49" fontId="15" fillId="0" borderId="17" xfId="0" applyNumberFormat="1" applyFont="1" applyBorder="1" applyAlignment="1" applyProtection="1">
      <alignment horizontal="center" vertical="center"/>
      <protection locked="0"/>
    </xf>
    <xf numFmtId="41" fontId="31" fillId="3" borderId="6" xfId="0" applyNumberFormat="1" applyFont="1" applyFill="1" applyBorder="1" applyAlignment="1">
      <alignment vertical="center" wrapText="1"/>
    </xf>
    <xf numFmtId="41" fontId="31" fillId="2" borderId="6" xfId="0" applyNumberFormat="1" applyFont="1" applyFill="1" applyBorder="1" applyAlignment="1">
      <alignment vertical="center" wrapText="1"/>
    </xf>
    <xf numFmtId="0" fontId="4" fillId="14" borderId="0" xfId="0" applyFont="1" applyFill="1"/>
    <xf numFmtId="0" fontId="0" fillId="3" borderId="0" xfId="0" applyFill="1"/>
    <xf numFmtId="43" fontId="0" fillId="3" borderId="0" xfId="0" applyNumberFormat="1" applyFill="1"/>
    <xf numFmtId="0" fontId="4" fillId="15" borderId="0" xfId="0" applyFont="1" applyFill="1"/>
    <xf numFmtId="43" fontId="4" fillId="0" borderId="15" xfId="11" applyFont="1" applyFill="1" applyBorder="1" applyAlignment="1">
      <alignment horizontal="right" vertical="center"/>
    </xf>
    <xf numFmtId="0" fontId="16" fillId="0" borderId="3" xfId="0" applyFont="1" applyBorder="1" applyAlignment="1">
      <alignment horizontal="center" vertical="center"/>
    </xf>
    <xf numFmtId="4" fontId="14" fillId="0" borderId="0" xfId="0" applyNumberFormat="1" applyFont="1" applyAlignment="1">
      <alignment horizontal="center"/>
    </xf>
    <xf numFmtId="4" fontId="14" fillId="0" borderId="19" xfId="0" applyNumberFormat="1" applyFont="1" applyBorder="1" applyAlignment="1">
      <alignment horizontal="center"/>
    </xf>
    <xf numFmtId="4" fontId="15" fillId="0" borderId="17" xfId="0" applyNumberFormat="1" applyFont="1" applyBorder="1" applyAlignment="1" applyProtection="1">
      <alignment horizontal="center" vertical="center"/>
      <protection locked="0"/>
    </xf>
    <xf numFmtId="4" fontId="15" fillId="2" borderId="27" xfId="0" applyNumberFormat="1" applyFont="1" applyFill="1" applyBorder="1" applyAlignment="1">
      <alignment vertical="center"/>
    </xf>
    <xf numFmtId="4" fontId="4" fillId="0" borderId="0" xfId="0" applyNumberFormat="1" applyFont="1"/>
    <xf numFmtId="4" fontId="8" fillId="0" borderId="0" xfId="0" applyNumberFormat="1" applyFont="1" applyAlignment="1">
      <alignment horizontal="center" vertical="center" wrapText="1"/>
    </xf>
    <xf numFmtId="166" fontId="15" fillId="0" borderId="17" xfId="11" applyNumberFormat="1" applyFont="1" applyBorder="1" applyAlignment="1" applyProtection="1">
      <alignment horizontal="center" vertical="center"/>
      <protection locked="0"/>
    </xf>
    <xf numFmtId="166" fontId="16" fillId="0" borderId="17" xfId="11" applyNumberFormat="1" applyFont="1" applyBorder="1" applyAlignment="1" applyProtection="1">
      <alignment horizontal="center" vertical="center"/>
      <protection locked="0"/>
    </xf>
    <xf numFmtId="0" fontId="15" fillId="3" borderId="17" xfId="0" applyFont="1" applyFill="1" applyBorder="1" applyAlignment="1" applyProtection="1">
      <alignment horizontal="center" vertical="center" wrapText="1"/>
      <protection locked="0"/>
    </xf>
    <xf numFmtId="49" fontId="15" fillId="3" borderId="17" xfId="0" applyNumberFormat="1" applyFont="1" applyFill="1" applyBorder="1" applyAlignment="1" applyProtection="1">
      <alignment horizontal="center" vertical="center" wrapText="1"/>
      <protection locked="0"/>
    </xf>
    <xf numFmtId="166" fontId="15" fillId="3" borderId="17" xfId="11" applyNumberFormat="1" applyFont="1" applyFill="1" applyBorder="1" applyAlignment="1" applyProtection="1">
      <alignment horizontal="center" vertical="center" wrapText="1"/>
      <protection locked="0"/>
    </xf>
    <xf numFmtId="0" fontId="4" fillId="3" borderId="0" xfId="0" applyFont="1" applyFill="1"/>
    <xf numFmtId="0" fontId="15" fillId="3" borderId="17" xfId="0"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166" fontId="15" fillId="3" borderId="17" xfId="11"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4" fontId="4" fillId="0" borderId="17" xfId="0" applyNumberFormat="1" applyFont="1" applyBorder="1" applyAlignment="1">
      <alignment vertical="center"/>
    </xf>
    <xf numFmtId="0" fontId="16" fillId="0" borderId="38" xfId="0" applyFont="1" applyBorder="1" applyAlignment="1">
      <alignment horizontal="center" vertical="center"/>
    </xf>
    <xf numFmtId="0" fontId="16" fillId="0" borderId="38" xfId="0" applyFont="1" applyBorder="1" applyAlignment="1">
      <alignment horizontal="right" vertical="center"/>
    </xf>
    <xf numFmtId="0" fontId="16" fillId="0" borderId="38" xfId="0" applyFont="1" applyBorder="1" applyAlignment="1">
      <alignment horizontal="center" vertical="center" wrapText="1"/>
    </xf>
    <xf numFmtId="0" fontId="55" fillId="0" borderId="0" xfId="0" applyFont="1"/>
    <xf numFmtId="0" fontId="60" fillId="0" borderId="49" xfId="0" applyFont="1" applyBorder="1" applyAlignment="1">
      <alignment horizontal="left" vertical="center"/>
    </xf>
    <xf numFmtId="0" fontId="61" fillId="0" borderId="49" xfId="0" applyFont="1" applyBorder="1" applyAlignment="1">
      <alignment horizontal="center" vertical="center" wrapText="1"/>
    </xf>
    <xf numFmtId="4" fontId="61" fillId="0" borderId="50" xfId="0" applyNumberFormat="1" applyFont="1" applyBorder="1" applyAlignment="1">
      <alignment horizontal="right" vertical="center"/>
    </xf>
    <xf numFmtId="43" fontId="55" fillId="0" borderId="0" xfId="0" applyNumberFormat="1" applyFont="1"/>
    <xf numFmtId="43" fontId="4" fillId="0" borderId="0" xfId="0" applyNumberFormat="1" applyFont="1" applyAlignment="1">
      <alignment horizontal="center" vertical="center"/>
    </xf>
    <xf numFmtId="43" fontId="15" fillId="0" borderId="38" xfId="11" applyFont="1" applyBorder="1" applyAlignment="1">
      <alignment horizontal="right" vertical="center"/>
    </xf>
    <xf numFmtId="0" fontId="29" fillId="11" borderId="51" xfId="0" applyFont="1" applyFill="1" applyBorder="1" applyAlignment="1">
      <alignment horizontal="center" vertical="center" textRotation="90" wrapText="1"/>
    </xf>
    <xf numFmtId="0" fontId="29" fillId="11" borderId="51" xfId="0" applyFont="1" applyFill="1" applyBorder="1" applyAlignment="1">
      <alignment horizontal="center" vertical="center" textRotation="90"/>
    </xf>
    <xf numFmtId="0" fontId="29" fillId="11" borderId="42" xfId="0" applyFont="1" applyFill="1" applyBorder="1" applyAlignment="1">
      <alignment horizontal="center" vertical="center" textRotation="90"/>
    </xf>
    <xf numFmtId="0" fontId="29" fillId="6" borderId="42" xfId="0" applyFont="1" applyFill="1" applyBorder="1" applyAlignment="1">
      <alignment horizontal="center" vertical="center" textRotation="90"/>
    </xf>
    <xf numFmtId="0" fontId="29" fillId="6" borderId="52" xfId="0" applyFont="1" applyFill="1" applyBorder="1" applyAlignment="1">
      <alignment horizontal="center" vertical="center" textRotation="90"/>
    </xf>
    <xf numFmtId="0" fontId="29" fillId="3" borderId="51" xfId="0" applyFont="1" applyFill="1" applyBorder="1" applyAlignment="1">
      <alignment horizontal="center" vertical="center" textRotation="90" wrapText="1"/>
    </xf>
    <xf numFmtId="0" fontId="29" fillId="10" borderId="52" xfId="0" applyFont="1" applyFill="1" applyBorder="1" applyAlignment="1">
      <alignment horizontal="center" vertical="center" textRotation="90" wrapText="1"/>
    </xf>
    <xf numFmtId="0" fontId="29" fillId="9" borderId="51" xfId="0" applyFont="1" applyFill="1" applyBorder="1" applyAlignment="1">
      <alignment horizontal="center" vertical="center" textRotation="90" wrapText="1"/>
    </xf>
    <xf numFmtId="0" fontId="29" fillId="9" borderId="42" xfId="0" applyFont="1" applyFill="1" applyBorder="1" applyAlignment="1">
      <alignment horizontal="center" vertical="center" textRotation="90" wrapText="1"/>
    </xf>
    <xf numFmtId="0" fontId="29" fillId="9" borderId="53" xfId="0" applyFont="1" applyFill="1" applyBorder="1" applyAlignment="1">
      <alignment horizontal="center" vertical="center" textRotation="90" wrapText="1"/>
    </xf>
    <xf numFmtId="0" fontId="36" fillId="8" borderId="51" xfId="0" applyFont="1" applyFill="1" applyBorder="1" applyAlignment="1">
      <alignment horizontal="center" vertical="center" textRotation="90" wrapText="1"/>
    </xf>
    <xf numFmtId="0" fontId="36" fillId="8" borderId="54" xfId="0" applyFont="1" applyFill="1" applyBorder="1" applyAlignment="1">
      <alignment horizontal="center" vertical="center" textRotation="90" wrapText="1"/>
    </xf>
    <xf numFmtId="0" fontId="36" fillId="8" borderId="42" xfId="0" applyFont="1" applyFill="1" applyBorder="1" applyAlignment="1">
      <alignment horizontal="center" vertical="center" textRotation="90" wrapText="1"/>
    </xf>
    <xf numFmtId="0" fontId="36" fillId="8" borderId="52" xfId="0" applyFont="1" applyFill="1" applyBorder="1" applyAlignment="1">
      <alignment horizontal="center" vertical="center" textRotation="90" wrapText="1"/>
    </xf>
    <xf numFmtId="0" fontId="0" fillId="3" borderId="19" xfId="0" applyFill="1" applyBorder="1"/>
    <xf numFmtId="0" fontId="0" fillId="3" borderId="19" xfId="0" applyFill="1" applyBorder="1" applyAlignment="1">
      <alignment horizontal="right"/>
    </xf>
    <xf numFmtId="1" fontId="0" fillId="3" borderId="19" xfId="0" applyNumberFormat="1" applyFill="1" applyBorder="1"/>
    <xf numFmtId="43" fontId="50" fillId="3" borderId="19" xfId="11" applyFont="1" applyFill="1" applyBorder="1"/>
    <xf numFmtId="43" fontId="50" fillId="3" borderId="0" xfId="11" applyFont="1" applyFill="1" applyBorder="1"/>
    <xf numFmtId="43" fontId="0" fillId="3" borderId="0" xfId="11" applyFont="1" applyFill="1"/>
    <xf numFmtId="43" fontId="43" fillId="3" borderId="19" xfId="11" applyFont="1" applyFill="1" applyBorder="1" applyAlignment="1">
      <alignment horizontal="left" vertical="center" wrapText="1"/>
    </xf>
    <xf numFmtId="43" fontId="50" fillId="3" borderId="55" xfId="11" applyFont="1" applyFill="1" applyBorder="1"/>
    <xf numFmtId="43" fontId="50" fillId="3" borderId="19" xfId="0" applyNumberFormat="1" applyFont="1" applyFill="1" applyBorder="1"/>
    <xf numFmtId="4" fontId="3" fillId="3" borderId="19" xfId="0" applyNumberFormat="1" applyFont="1" applyFill="1" applyBorder="1" applyAlignment="1">
      <alignment horizontal="right" vertical="top"/>
    </xf>
    <xf numFmtId="0" fontId="0" fillId="3" borderId="19" xfId="0" applyFill="1" applyBorder="1" applyAlignment="1">
      <alignment horizontal="left"/>
    </xf>
    <xf numFmtId="43" fontId="21" fillId="7" borderId="0" xfId="11" applyFont="1" applyFill="1"/>
    <xf numFmtId="0" fontId="8" fillId="0" borderId="0" xfId="0" applyFont="1" applyAlignment="1" applyProtection="1">
      <alignment horizontal="center" vertical="top"/>
      <protection locked="0"/>
    </xf>
    <xf numFmtId="0" fontId="8" fillId="0" borderId="0" xfId="0" applyFont="1" applyAlignment="1" applyProtection="1">
      <alignment horizontal="center"/>
      <protection locked="0"/>
    </xf>
    <xf numFmtId="0" fontId="20" fillId="3" borderId="0" xfId="0" applyFont="1" applyFill="1" applyAlignment="1">
      <alignment horizontal="center" vertical="center" wrapText="1"/>
    </xf>
    <xf numFmtId="0" fontId="8" fillId="0" borderId="0" xfId="0" applyFont="1" applyAlignment="1">
      <alignment horizontal="center"/>
    </xf>
    <xf numFmtId="0" fontId="2" fillId="0" borderId="33"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30" fillId="5" borderId="37"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3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14" fillId="0" borderId="0" xfId="0" applyFont="1" applyAlignment="1" applyProtection="1">
      <alignment horizontal="center"/>
      <protection locked="0"/>
    </xf>
    <xf numFmtId="0" fontId="8" fillId="0" borderId="0" xfId="0" applyFont="1" applyAlignment="1" applyProtection="1">
      <alignment horizontal="center" vertical="center" wrapText="1"/>
      <protection locked="0"/>
    </xf>
    <xf numFmtId="0" fontId="5" fillId="3" borderId="0" xfId="0" applyFont="1" applyFill="1" applyAlignment="1">
      <alignment horizontal="center" vertical="center" wrapText="1"/>
    </xf>
    <xf numFmtId="0" fontId="9" fillId="0" borderId="8" xfId="0" applyFont="1" applyBorder="1" applyAlignment="1">
      <alignment horizontal="left" vertical="center"/>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8" fillId="0" borderId="0" xfId="0" applyFont="1" applyAlignment="1">
      <alignment horizontal="center" vertical="center" wrapText="1"/>
    </xf>
    <xf numFmtId="0" fontId="14" fillId="0" borderId="0" xfId="0" applyFont="1" applyAlignment="1">
      <alignment horizont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 fillId="0" borderId="43" xfId="0" applyFont="1" applyBorder="1" applyAlignment="1">
      <alignment horizontal="justify" vertical="center" wrapText="1"/>
    </xf>
    <xf numFmtId="0" fontId="1" fillId="0" borderId="44" xfId="0" applyFont="1" applyBorder="1" applyAlignment="1">
      <alignment horizontal="justify" vertical="center" wrapText="1"/>
    </xf>
    <xf numFmtId="0" fontId="45" fillId="13" borderId="19" xfId="0" applyFont="1" applyFill="1" applyBorder="1" applyAlignment="1">
      <alignment horizontal="left" vertical="center" wrapText="1"/>
    </xf>
    <xf numFmtId="0" fontId="46" fillId="0" borderId="19" xfId="0" applyFont="1" applyBorder="1" applyAlignment="1">
      <alignment horizontal="center" vertical="top"/>
    </xf>
    <xf numFmtId="49" fontId="41" fillId="0" borderId="19" xfId="1" applyNumberFormat="1" applyFont="1" applyBorder="1" applyAlignment="1">
      <alignment horizontal="left" vertical="top"/>
    </xf>
    <xf numFmtId="0" fontId="41" fillId="0" borderId="19" xfId="0" applyFont="1" applyBorder="1" applyAlignment="1">
      <alignment horizontal="left" vertical="top" wrapText="1"/>
    </xf>
    <xf numFmtId="0" fontId="41" fillId="0" borderId="19" xfId="0" applyFont="1" applyBorder="1" applyAlignment="1">
      <alignment horizontal="left" vertical="top"/>
    </xf>
    <xf numFmtId="2" fontId="43" fillId="0" borderId="19" xfId="6" quotePrefix="1" applyNumberFormat="1" applyFont="1" applyFill="1" applyBorder="1" applyAlignment="1">
      <alignment horizontal="left" vertical="top" wrapText="1"/>
    </xf>
    <xf numFmtId="2" fontId="43" fillId="0" borderId="19" xfId="6" applyNumberFormat="1" applyFont="1" applyFill="1" applyBorder="1" applyAlignment="1">
      <alignment horizontal="left" vertical="top" wrapText="1"/>
    </xf>
    <xf numFmtId="49" fontId="40" fillId="2" borderId="19" xfId="12" applyNumberFormat="1" applyFont="1" applyFill="1" applyBorder="1" applyAlignment="1">
      <alignment horizontal="center" vertical="center" textRotation="90" wrapText="1"/>
    </xf>
    <xf numFmtId="0" fontId="40" fillId="2" borderId="19" xfId="12" applyFont="1" applyFill="1" applyBorder="1" applyAlignment="1">
      <alignment horizontal="center" vertical="center" wrapText="1"/>
    </xf>
    <xf numFmtId="49" fontId="40" fillId="2" borderId="19" xfId="12" applyNumberFormat="1" applyFont="1" applyFill="1" applyBorder="1" applyAlignment="1">
      <alignment horizontal="center" vertical="center" wrapText="1"/>
    </xf>
    <xf numFmtId="0" fontId="39" fillId="3" borderId="42" xfId="0" applyFont="1" applyFill="1" applyBorder="1" applyAlignment="1">
      <alignment horizontal="center" vertical="center" wrapText="1" readingOrder="1"/>
    </xf>
    <xf numFmtId="0" fontId="39" fillId="3" borderId="17" xfId="0" applyFont="1" applyFill="1" applyBorder="1" applyAlignment="1">
      <alignment horizontal="center" vertical="center" wrapText="1" readingOrder="1"/>
    </xf>
    <xf numFmtId="0" fontId="39" fillId="3" borderId="41" xfId="0" applyFont="1" applyFill="1" applyBorder="1" applyAlignment="1">
      <alignment horizontal="center" vertical="center" wrapText="1" readingOrder="1"/>
    </xf>
    <xf numFmtId="0" fontId="49" fillId="3" borderId="19" xfId="0" applyFont="1" applyFill="1" applyBorder="1" applyAlignment="1">
      <alignment horizontal="left" vertical="center" wrapText="1" readingOrder="1"/>
    </xf>
    <xf numFmtId="0" fontId="51" fillId="3" borderId="19" xfId="0" applyFont="1" applyFill="1" applyBorder="1" applyAlignment="1">
      <alignment horizontal="right" vertical="center" wrapText="1"/>
    </xf>
    <xf numFmtId="0" fontId="51" fillId="3" borderId="19" xfId="0" applyFont="1" applyFill="1" applyBorder="1" applyAlignment="1">
      <alignment vertical="center"/>
    </xf>
    <xf numFmtId="0" fontId="51" fillId="3" borderId="19" xfId="0" applyFont="1" applyFill="1" applyBorder="1" applyAlignment="1">
      <alignment vertical="center" wrapText="1"/>
    </xf>
    <xf numFmtId="0" fontId="52" fillId="3" borderId="19" xfId="0" applyFont="1" applyFill="1" applyBorder="1" applyAlignment="1">
      <alignment horizontal="center" vertical="top" wrapText="1"/>
    </xf>
    <xf numFmtId="0" fontId="51" fillId="3" borderId="19" xfId="0" applyFont="1" applyFill="1" applyBorder="1" applyAlignment="1">
      <alignment horizontal="center" vertical="center" wrapText="1" readingOrder="1"/>
    </xf>
    <xf numFmtId="0" fontId="49" fillId="3" borderId="19" xfId="0" applyFont="1" applyFill="1" applyBorder="1" applyAlignment="1">
      <alignment horizontal="center" vertical="center" wrapText="1" readingOrder="1"/>
    </xf>
    <xf numFmtId="3" fontId="49" fillId="3" borderId="19" xfId="0" applyNumberFormat="1" applyFont="1" applyFill="1" applyBorder="1" applyAlignment="1">
      <alignment horizontal="center" vertical="center" wrapText="1" readingOrder="1"/>
    </xf>
    <xf numFmtId="0" fontId="49" fillId="3" borderId="19" xfId="0" applyFont="1" applyFill="1" applyBorder="1" applyAlignment="1">
      <alignment horizontal="center" vertical="center" wrapText="1"/>
    </xf>
    <xf numFmtId="0" fontId="39" fillId="3" borderId="19" xfId="0" applyFont="1" applyFill="1" applyBorder="1" applyAlignment="1">
      <alignment horizontal="center" vertical="top" wrapText="1" readingOrder="1"/>
    </xf>
    <xf numFmtId="0" fontId="39" fillId="3" borderId="19" xfId="0" applyFont="1" applyFill="1" applyBorder="1" applyAlignment="1">
      <alignment horizontal="center" vertical="center" wrapText="1" readingOrder="1"/>
    </xf>
    <xf numFmtId="0" fontId="3" fillId="3" borderId="19" xfId="0" applyFont="1" applyFill="1" applyBorder="1" applyAlignment="1">
      <alignment horizontal="center" vertical="center" wrapText="1" readingOrder="1"/>
    </xf>
    <xf numFmtId="0" fontId="3" fillId="3" borderId="19" xfId="0" applyFont="1" applyFill="1" applyBorder="1" applyAlignment="1">
      <alignment horizontal="center" vertical="center" wrapText="1"/>
    </xf>
    <xf numFmtId="0" fontId="14" fillId="0" borderId="0" xfId="0" applyFont="1" applyAlignment="1" applyProtection="1">
      <alignment horizontal="center" vertical="center"/>
      <protection locked="0"/>
    </xf>
    <xf numFmtId="0" fontId="17" fillId="0" borderId="0" xfId="0" applyFont="1" applyAlignment="1">
      <alignment horizontal="center" vertical="top"/>
    </xf>
    <xf numFmtId="0" fontId="34" fillId="0" borderId="0" xfId="0" applyFont="1" applyAlignment="1" applyProtection="1">
      <alignment horizontal="justify" vertical="distributed" wrapText="1"/>
      <protection locked="0"/>
    </xf>
    <xf numFmtId="0" fontId="15" fillId="2" borderId="1"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30" fillId="0" borderId="5" xfId="0" applyFont="1" applyBorder="1" applyAlignment="1">
      <alignment vertical="center"/>
    </xf>
    <xf numFmtId="0" fontId="30" fillId="0" borderId="7" xfId="0" applyFont="1" applyBorder="1" applyAlignment="1">
      <alignment vertical="center"/>
    </xf>
    <xf numFmtId="41" fontId="31" fillId="0" borderId="4" xfId="0" applyNumberFormat="1" applyFont="1" applyBorder="1" applyAlignment="1">
      <alignment horizontal="right" vertical="center"/>
    </xf>
    <xf numFmtId="0" fontId="31" fillId="0" borderId="5" xfId="0" applyFont="1" applyBorder="1" applyAlignment="1">
      <alignment vertical="center"/>
    </xf>
    <xf numFmtId="0" fontId="31" fillId="0" borderId="1" xfId="0" applyFont="1" applyBorder="1" applyAlignment="1">
      <alignment vertical="center"/>
    </xf>
    <xf numFmtId="0" fontId="31" fillId="0" borderId="3" xfId="0" applyFont="1" applyBorder="1" applyAlignment="1">
      <alignment vertical="center"/>
    </xf>
    <xf numFmtId="0" fontId="31" fillId="0" borderId="6" xfId="0" applyFont="1" applyBorder="1" applyAlignment="1">
      <alignment horizontal="left" vertical="center" indent="1"/>
    </xf>
    <xf numFmtId="0" fontId="30" fillId="5" borderId="1" xfId="0" applyFont="1" applyFill="1" applyBorder="1" applyAlignment="1">
      <alignment vertical="center"/>
    </xf>
    <xf numFmtId="0" fontId="30" fillId="5" borderId="3" xfId="0" applyFont="1" applyFill="1" applyBorder="1" applyAlignment="1">
      <alignment vertical="center"/>
    </xf>
    <xf numFmtId="0" fontId="30" fillId="5" borderId="7" xfId="0" applyFont="1" applyFill="1" applyBorder="1" applyAlignment="1">
      <alignment vertical="center"/>
    </xf>
    <xf numFmtId="0" fontId="30" fillId="5" borderId="9" xfId="0" applyFont="1" applyFill="1" applyBorder="1" applyAlignment="1">
      <alignment vertical="center"/>
    </xf>
    <xf numFmtId="0" fontId="30" fillId="5" borderId="37" xfId="0" applyFont="1" applyFill="1" applyBorder="1" applyAlignment="1">
      <alignment horizontal="center" vertical="justify"/>
    </xf>
    <xf numFmtId="0" fontId="30" fillId="5" borderId="13" xfId="0" applyFont="1" applyFill="1" applyBorder="1" applyAlignment="1">
      <alignment horizontal="center" vertical="justify"/>
    </xf>
    <xf numFmtId="0" fontId="30" fillId="0" borderId="6" xfId="0" applyFont="1" applyBorder="1" applyAlignment="1">
      <alignment vertical="center"/>
    </xf>
    <xf numFmtId="0" fontId="30" fillId="0" borderId="9" xfId="0" applyFont="1" applyBorder="1" applyAlignment="1">
      <alignment vertical="center"/>
    </xf>
    <xf numFmtId="41" fontId="30" fillId="0" borderId="4" xfId="0" applyNumberFormat="1" applyFont="1" applyBorder="1" applyAlignment="1">
      <alignment horizontal="right" vertical="center"/>
    </xf>
    <xf numFmtId="41" fontId="30" fillId="0" borderId="13" xfId="0" applyNumberFormat="1" applyFont="1" applyBorder="1" applyAlignment="1">
      <alignment horizontal="right" vertical="center"/>
    </xf>
    <xf numFmtId="0" fontId="30" fillId="0" borderId="5" xfId="0" applyFont="1" applyBorder="1" applyAlignment="1">
      <alignment vertical="center" wrapText="1"/>
    </xf>
    <xf numFmtId="0" fontId="29" fillId="3" borderId="0" xfId="0" applyFont="1" applyFill="1" applyAlignment="1">
      <alignment horizontal="center" vertical="center" wrapText="1"/>
    </xf>
    <xf numFmtId="0" fontId="31" fillId="0" borderId="5" xfId="0" applyFont="1" applyBorder="1" applyAlignment="1">
      <alignment vertical="center" wrapText="1"/>
    </xf>
    <xf numFmtId="0" fontId="31" fillId="0" borderId="11" xfId="0" applyFont="1" applyBorder="1" applyAlignment="1">
      <alignment vertical="center"/>
    </xf>
    <xf numFmtId="0" fontId="30" fillId="5" borderId="10" xfId="0" applyFont="1" applyFill="1" applyBorder="1" applyAlignment="1">
      <alignment vertical="center"/>
    </xf>
    <xf numFmtId="0" fontId="30" fillId="5" borderId="12" xfId="0" applyFont="1" applyFill="1" applyBorder="1" applyAlignment="1">
      <alignment vertical="center"/>
    </xf>
    <xf numFmtId="0" fontId="15" fillId="2" borderId="26" xfId="0" applyFont="1" applyFill="1" applyBorder="1" applyAlignment="1">
      <alignment horizontal="center" vertical="center"/>
    </xf>
    <xf numFmtId="0" fontId="15" fillId="0" borderId="27" xfId="0" applyFont="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 xfId="0" applyFont="1" applyBorder="1" applyAlignment="1">
      <alignment horizontal="center" vertical="center"/>
    </xf>
    <xf numFmtId="0" fontId="17" fillId="0" borderId="22" xfId="0" applyFont="1" applyBorder="1" applyAlignment="1">
      <alignment horizontal="center" vertical="center"/>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5" fillId="2" borderId="38" xfId="0" applyFont="1" applyFill="1" applyBorder="1" applyAlignment="1">
      <alignment horizontal="center" vertical="center"/>
    </xf>
    <xf numFmtId="0" fontId="17" fillId="0" borderId="38" xfId="0" applyFont="1" applyBorder="1" applyAlignment="1">
      <alignment horizontal="center" vertical="center"/>
    </xf>
    <xf numFmtId="0" fontId="16" fillId="0" borderId="47" xfId="0" applyFont="1" applyBorder="1" applyAlignment="1">
      <alignment horizontal="right" vertical="center"/>
    </xf>
    <xf numFmtId="0" fontId="16" fillId="0" borderId="48" xfId="0" applyFont="1" applyBorder="1" applyAlignment="1">
      <alignment horizontal="right" vertical="center"/>
    </xf>
    <xf numFmtId="0" fontId="16" fillId="0" borderId="49" xfId="0" applyFont="1" applyBorder="1" applyAlignment="1">
      <alignment horizontal="right" vertical="center"/>
    </xf>
    <xf numFmtId="0" fontId="14" fillId="2" borderId="39" xfId="0" applyFont="1" applyFill="1" applyBorder="1" applyAlignment="1">
      <alignment horizontal="center" wrapText="1"/>
    </xf>
    <xf numFmtId="0" fontId="14" fillId="2" borderId="27" xfId="0" applyFont="1" applyFill="1" applyBorder="1" applyAlignment="1">
      <alignment horizontal="center"/>
    </xf>
    <xf numFmtId="0" fontId="14" fillId="2" borderId="31" xfId="0" applyFont="1" applyFill="1" applyBorder="1" applyAlignment="1">
      <alignment horizontal="center"/>
    </xf>
    <xf numFmtId="0" fontId="27" fillId="0" borderId="19" xfId="0" applyFont="1" applyBorder="1" applyAlignment="1">
      <alignment horizontal="center" vertical="center" wrapText="1"/>
    </xf>
    <xf numFmtId="0" fontId="5" fillId="0" borderId="19" xfId="0" applyFont="1" applyBorder="1" applyAlignment="1">
      <alignment horizontal="center" vertical="center" wrapText="1"/>
    </xf>
    <xf numFmtId="0" fontId="15" fillId="0" borderId="4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37" fillId="12" borderId="24" xfId="0" applyFont="1" applyFill="1" applyBorder="1" applyAlignment="1">
      <alignment horizontal="center" vertical="center"/>
    </xf>
    <xf numFmtId="0" fontId="37" fillId="12" borderId="25" xfId="0" applyFont="1" applyFill="1" applyBorder="1" applyAlignment="1">
      <alignment horizontal="center" vertical="center"/>
    </xf>
    <xf numFmtId="0" fontId="37" fillId="12" borderId="30" xfId="0" applyFont="1" applyFill="1" applyBorder="1" applyAlignment="1">
      <alignment horizontal="center" vertical="center"/>
    </xf>
    <xf numFmtId="0" fontId="37" fillId="3" borderId="24" xfId="0" applyFont="1" applyFill="1" applyBorder="1" applyAlignment="1">
      <alignment horizontal="center" vertical="center" wrapText="1"/>
    </xf>
    <xf numFmtId="0" fontId="37" fillId="12" borderId="30" xfId="0" applyFont="1" applyFill="1" applyBorder="1" applyAlignment="1">
      <alignment horizontal="center" vertical="center" wrapText="1"/>
    </xf>
  </cellXfs>
  <cellStyles count="17">
    <cellStyle name="20% - Accent6" xfId="9" xr:uid="{00000000-0005-0000-0000-000000000000}"/>
    <cellStyle name="Euro" xfId="2" xr:uid="{00000000-0005-0000-0000-000001000000}"/>
    <cellStyle name="Euro 2" xfId="3" xr:uid="{00000000-0005-0000-0000-000002000000}"/>
    <cellStyle name="Euro 3" xfId="4" xr:uid="{00000000-0005-0000-0000-000003000000}"/>
    <cellStyle name="Millares" xfId="11" builtinId="3"/>
    <cellStyle name="Millares 3" xfId="8" xr:uid="{00000000-0005-0000-0000-000005000000}"/>
    <cellStyle name="Millares 3 3" xfId="14" xr:uid="{706534B6-B5FE-4ED0-A31B-1DF9BE3A1524}"/>
    <cellStyle name="Millares 5" xfId="13" xr:uid="{00000000-0005-0000-0000-000006000000}"/>
    <cellStyle name="Moneda 3 2" xfId="16" xr:uid="{91C8C11A-2155-465D-B78E-52494601AC5A}"/>
    <cellStyle name="Normal" xfId="0" builtinId="0"/>
    <cellStyle name="Normal 2" xfId="1" xr:uid="{00000000-0005-0000-0000-000009000000}"/>
    <cellStyle name="Normal 2 2" xfId="15" xr:uid="{39F01CEB-5666-4A07-8553-D33D460B70EF}"/>
    <cellStyle name="Normal 3" xfId="7" xr:uid="{00000000-0005-0000-0000-00000A000000}"/>
    <cellStyle name="Normal 3 2" xfId="12" xr:uid="{00000000-0005-0000-0000-00000B000000}"/>
    <cellStyle name="Normal 4 8" xfId="10" xr:uid="{00000000-0005-0000-0000-00000C000000}"/>
    <cellStyle name="Porcentaje" xfId="6" builtinId="5"/>
    <cellStyle name="Porcentual 2" xfId="5"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7 CuadroTexto">
          <a:extLst>
            <a:ext uri="{FF2B5EF4-FFF2-40B4-BE49-F238E27FC236}">
              <a16:creationId xmlns:a16="http://schemas.microsoft.com/office/drawing/2014/main" id="{00000000-0008-0000-1E00-000002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476250</xdr:colOff>
      <xdr:row>0</xdr:row>
      <xdr:rowOff>93593</xdr:rowOff>
    </xdr:from>
    <xdr:ext cx="1638301" cy="287408"/>
    <xdr:sp macro="" textlink="">
      <xdr:nvSpPr>
        <xdr:cNvPr id="3" name="11 CuadroTexto">
          <a:extLst>
            <a:ext uri="{FF2B5EF4-FFF2-40B4-BE49-F238E27FC236}">
              <a16:creationId xmlns:a16="http://schemas.microsoft.com/office/drawing/2014/main" id="{00000000-0008-0000-1E00-000003000000}"/>
            </a:ext>
          </a:extLst>
        </xdr:cNvPr>
        <xdr:cNvSpPr txBox="1"/>
      </xdr:nvSpPr>
      <xdr:spPr>
        <a:xfrm>
          <a:off x="5981700" y="93593"/>
          <a:ext cx="1638301" cy="28740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ETCA-III-01</a:t>
          </a:r>
        </a:p>
      </xdr:txBody>
    </xdr:sp>
    <xdr:clientData/>
  </xdr:oneCellAnchor>
  <xdr:oneCellAnchor>
    <xdr:from>
      <xdr:col>1</xdr:col>
      <xdr:colOff>0</xdr:colOff>
      <xdr:row>2</xdr:row>
      <xdr:rowOff>142875</xdr:rowOff>
    </xdr:from>
    <xdr:ext cx="184731" cy="264560"/>
    <xdr:sp macro="" textlink="">
      <xdr:nvSpPr>
        <xdr:cNvPr id="4" name="5 CuadroTexto">
          <a:extLst>
            <a:ext uri="{FF2B5EF4-FFF2-40B4-BE49-F238E27FC236}">
              <a16:creationId xmlns:a16="http://schemas.microsoft.com/office/drawing/2014/main" id="{00000000-0008-0000-1E00-000004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5" name="1 CuadroTexto">
          <a:extLst>
            <a:ext uri="{FF2B5EF4-FFF2-40B4-BE49-F238E27FC236}">
              <a16:creationId xmlns:a16="http://schemas.microsoft.com/office/drawing/2014/main" id="{00000000-0008-0000-1E00-000005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6" name="1 CuadroTexto">
          <a:extLst>
            <a:ext uri="{FF2B5EF4-FFF2-40B4-BE49-F238E27FC236}">
              <a16:creationId xmlns:a16="http://schemas.microsoft.com/office/drawing/2014/main" id="{00000000-0008-0000-1E00-000006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7" name="1 CuadroTexto">
          <a:extLst>
            <a:ext uri="{FF2B5EF4-FFF2-40B4-BE49-F238E27FC236}">
              <a16:creationId xmlns:a16="http://schemas.microsoft.com/office/drawing/2014/main" id="{00000000-0008-0000-1E00-000007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2</xdr:row>
      <xdr:rowOff>142875</xdr:rowOff>
    </xdr:from>
    <xdr:ext cx="184731" cy="264560"/>
    <xdr:sp macro="" textlink="">
      <xdr:nvSpPr>
        <xdr:cNvPr id="8" name="1 CuadroTexto">
          <a:extLst>
            <a:ext uri="{FF2B5EF4-FFF2-40B4-BE49-F238E27FC236}">
              <a16:creationId xmlns:a16="http://schemas.microsoft.com/office/drawing/2014/main" id="{00000000-0008-0000-1E00-000008000000}"/>
            </a:ext>
          </a:extLst>
        </xdr:cNvPr>
        <xdr:cNvSpPr txBox="1"/>
      </xdr:nvSpPr>
      <xdr:spPr>
        <a:xfrm>
          <a:off x="3171825" y="2523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40</xdr:row>
      <xdr:rowOff>114300</xdr:rowOff>
    </xdr:from>
    <xdr:ext cx="3429000" cy="666749"/>
    <xdr:sp macro="" textlink="">
      <xdr:nvSpPr>
        <xdr:cNvPr id="14" name="CuadroTexto 5">
          <a:extLst>
            <a:ext uri="{FF2B5EF4-FFF2-40B4-BE49-F238E27FC236}">
              <a16:creationId xmlns:a16="http://schemas.microsoft.com/office/drawing/2014/main" id="{00000000-0008-0000-1E00-00000E000000}"/>
            </a:ext>
          </a:extLst>
        </xdr:cNvPr>
        <xdr:cNvSpPr txBox="1"/>
      </xdr:nvSpPr>
      <xdr:spPr>
        <a:xfrm>
          <a:off x="0" y="8867775"/>
          <a:ext cx="3429000" cy="666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b="1"/>
            <a:t>_____________________________________</a:t>
          </a:r>
        </a:p>
        <a:p>
          <a:pPr algn="ctr"/>
          <a:r>
            <a:rPr lang="es-MX" sz="1100" b="1"/>
            <a:t>C.P. LEONOR</a:t>
          </a:r>
          <a:r>
            <a:rPr lang="es-MX" sz="1100" b="1" baseline="0"/>
            <a:t> AMPARO LANDAVAZO GUTIERREZ</a:t>
          </a:r>
          <a:endParaRPr lang="es-MX" sz="1100" b="1"/>
        </a:p>
        <a:p>
          <a:pPr algn="ctr"/>
          <a:r>
            <a:rPr lang="es-MX" sz="1100" b="1"/>
            <a:t>DIRECTOR</a:t>
          </a:r>
          <a:r>
            <a:rPr lang="es-MX" sz="1100" b="1" baseline="0"/>
            <a:t> DE ADMINISTRACION</a:t>
          </a:r>
          <a:endParaRPr lang="es-MX" sz="1100" b="1"/>
        </a:p>
      </xdr:txBody>
    </xdr:sp>
    <xdr:clientData/>
  </xdr:oneCellAnchor>
  <xdr:oneCellAnchor>
    <xdr:from>
      <xdr:col>2</xdr:col>
      <xdr:colOff>389553</xdr:colOff>
      <xdr:row>40</xdr:row>
      <xdr:rowOff>133350</xdr:rowOff>
    </xdr:from>
    <xdr:ext cx="3181350" cy="628650"/>
    <xdr:sp macro="" textlink="">
      <xdr:nvSpPr>
        <xdr:cNvPr id="15" name="CuadroTexto 5">
          <a:extLst>
            <a:ext uri="{FF2B5EF4-FFF2-40B4-BE49-F238E27FC236}">
              <a16:creationId xmlns:a16="http://schemas.microsoft.com/office/drawing/2014/main" id="{00000000-0008-0000-1E00-00000F000000}"/>
            </a:ext>
          </a:extLst>
        </xdr:cNvPr>
        <xdr:cNvSpPr txBox="1"/>
      </xdr:nvSpPr>
      <xdr:spPr>
        <a:xfrm>
          <a:off x="4323378" y="8886825"/>
          <a:ext cx="318135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b="1"/>
            <a:t>______________________________________</a:t>
          </a:r>
        </a:p>
        <a:p>
          <a:pPr algn="ctr"/>
          <a:r>
            <a:rPr lang="es-MX" sz="1100" b="1"/>
            <a:t>C.P. MARIO ALBERTO MERINO DIAZ</a:t>
          </a:r>
        </a:p>
        <a:p>
          <a:pPr algn="ctr"/>
          <a:r>
            <a:rPr lang="es-MX" sz="1100" b="1"/>
            <a:t>DIRECTOR</a:t>
          </a:r>
          <a:r>
            <a:rPr lang="es-MX" sz="1100" b="1" baseline="0"/>
            <a:t> GENERAL DE ADMINISTRACION Y FINANZAS</a:t>
          </a:r>
          <a:endParaRPr lang="es-MX" sz="1100" b="1"/>
        </a:p>
      </xdr:txBody>
    </xdr:sp>
    <xdr:clientData/>
  </xdr:oneCellAnchor>
  <xdr:oneCellAnchor>
    <xdr:from>
      <xdr:col>3</xdr:col>
      <xdr:colOff>104775</xdr:colOff>
      <xdr:row>2</xdr:row>
      <xdr:rowOff>142875</xdr:rowOff>
    </xdr:from>
    <xdr:ext cx="2790824" cy="254557"/>
    <xdr:sp macro="" textlink="">
      <xdr:nvSpPr>
        <xdr:cNvPr id="12" name="25 CuadroTexto">
          <a:extLst>
            <a:ext uri="{FF2B5EF4-FFF2-40B4-BE49-F238E27FC236}">
              <a16:creationId xmlns:a16="http://schemas.microsoft.com/office/drawing/2014/main" id="{00000000-0008-0000-1E00-00000C000000}"/>
            </a:ext>
          </a:extLst>
        </xdr:cNvPr>
        <xdr:cNvSpPr txBox="1"/>
      </xdr:nvSpPr>
      <xdr:spPr>
        <a:xfrm>
          <a:off x="4857750" y="5619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SEGUNDO </a:t>
          </a:r>
          <a:r>
            <a:rPr lang="es-MX" sz="1100" b="1" baseline="0">
              <a:latin typeface="Arial" pitchFamily="34" charset="0"/>
              <a:cs typeface="Arial" pitchFamily="34" charset="0"/>
            </a:rPr>
            <a:t>2020</a:t>
          </a:r>
          <a:endParaRPr lang="es-MX"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275621</xdr:colOff>
      <xdr:row>0</xdr:row>
      <xdr:rowOff>21167</xdr:rowOff>
    </xdr:from>
    <xdr:ext cx="937180" cy="254557"/>
    <xdr:sp macro="" textlink="">
      <xdr:nvSpPr>
        <xdr:cNvPr id="3" name="1 CuadroTexto">
          <a:extLst>
            <a:ext uri="{FF2B5EF4-FFF2-40B4-BE49-F238E27FC236}">
              <a16:creationId xmlns:a16="http://schemas.microsoft.com/office/drawing/2014/main" id="{00000000-0008-0000-1F00-000003000000}"/>
            </a:ext>
          </a:extLst>
        </xdr:cNvPr>
        <xdr:cNvSpPr txBox="1"/>
      </xdr:nvSpPr>
      <xdr:spPr>
        <a:xfrm>
          <a:off x="5821288" y="21167"/>
          <a:ext cx="93718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ETCA-III-03</a:t>
          </a:r>
        </a:p>
      </xdr:txBody>
    </xdr:sp>
    <xdr:clientData/>
  </xdr:oneCellAnchor>
  <xdr:oneCellAnchor>
    <xdr:from>
      <xdr:col>1</xdr:col>
      <xdr:colOff>0</xdr:colOff>
      <xdr:row>31</xdr:row>
      <xdr:rowOff>0</xdr:rowOff>
    </xdr:from>
    <xdr:ext cx="2925416" cy="609013"/>
    <xdr:sp macro="" textlink="">
      <xdr:nvSpPr>
        <xdr:cNvPr id="4" name="CuadroTexto 1">
          <a:extLst>
            <a:ext uri="{FF2B5EF4-FFF2-40B4-BE49-F238E27FC236}">
              <a16:creationId xmlns:a16="http://schemas.microsoft.com/office/drawing/2014/main" id="{00000000-0008-0000-1F00-000004000000}"/>
            </a:ext>
          </a:extLst>
        </xdr:cNvPr>
        <xdr:cNvSpPr txBox="1"/>
      </xdr:nvSpPr>
      <xdr:spPr>
        <a:xfrm>
          <a:off x="127000" y="8784167"/>
          <a:ext cx="29254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a:t>
          </a:r>
        </a:p>
        <a:p>
          <a:pPr algn="ctr"/>
          <a:r>
            <a:rPr lang="es-MX" sz="1100"/>
            <a:t>C.P. LEONOR AMPARO LANDAVAZO GUTIERREZ</a:t>
          </a:r>
        </a:p>
        <a:p>
          <a:pPr algn="ctr"/>
          <a:r>
            <a:rPr lang="es-MX" sz="1100"/>
            <a:t>DIRECTOR  ADMINISTRATIVO </a:t>
          </a:r>
        </a:p>
        <a:p>
          <a:pPr algn="ctr"/>
          <a:endParaRPr lang="es-MX" sz="1100"/>
        </a:p>
      </xdr:txBody>
    </xdr:sp>
    <xdr:clientData/>
  </xdr:oneCellAnchor>
  <xdr:oneCellAnchor>
    <xdr:from>
      <xdr:col>2</xdr:col>
      <xdr:colOff>941917</xdr:colOff>
      <xdr:row>31</xdr:row>
      <xdr:rowOff>0</xdr:rowOff>
    </xdr:from>
    <xdr:ext cx="3299641" cy="662517"/>
    <xdr:sp macro="" textlink="">
      <xdr:nvSpPr>
        <xdr:cNvPr id="5" name="CuadroTexto 5">
          <a:extLst>
            <a:ext uri="{FF2B5EF4-FFF2-40B4-BE49-F238E27FC236}">
              <a16:creationId xmlns:a16="http://schemas.microsoft.com/office/drawing/2014/main" id="{00000000-0008-0000-1F00-000005000000}"/>
            </a:ext>
          </a:extLst>
        </xdr:cNvPr>
        <xdr:cNvSpPr txBox="1"/>
      </xdr:nvSpPr>
      <xdr:spPr>
        <a:xfrm>
          <a:off x="3386667" y="8688917"/>
          <a:ext cx="3299641"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a:p>
          <a:pPr algn="ctr"/>
          <a:endParaRPr lang="es-MX" sz="1100"/>
        </a:p>
      </xdr:txBody>
    </xdr:sp>
    <xdr:clientData/>
  </xdr:oneCellAnchor>
  <xdr:oneCellAnchor>
    <xdr:from>
      <xdr:col>3</xdr:col>
      <xdr:colOff>169333</xdr:colOff>
      <xdr:row>2</xdr:row>
      <xdr:rowOff>179917</xdr:rowOff>
    </xdr:from>
    <xdr:ext cx="2790824" cy="254557"/>
    <xdr:sp macro="" textlink="">
      <xdr:nvSpPr>
        <xdr:cNvPr id="6" name="5 CuadroTexto">
          <a:extLst>
            <a:ext uri="{FF2B5EF4-FFF2-40B4-BE49-F238E27FC236}">
              <a16:creationId xmlns:a16="http://schemas.microsoft.com/office/drawing/2014/main" id="{00000000-0008-0000-1F00-000006000000}"/>
            </a:ext>
          </a:extLst>
        </xdr:cNvPr>
        <xdr:cNvSpPr txBox="1"/>
      </xdr:nvSpPr>
      <xdr:spPr>
        <a:xfrm>
          <a:off x="4000500" y="603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184731" cy="264560"/>
    <xdr:sp macro="" textlink="">
      <xdr:nvSpPr>
        <xdr:cNvPr id="2" name="1 CuadroTexto">
          <a:extLst>
            <a:ext uri="{FF2B5EF4-FFF2-40B4-BE49-F238E27FC236}">
              <a16:creationId xmlns:a16="http://schemas.microsoft.com/office/drawing/2014/main" id="{00000000-0008-0000-2000-00000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 name="2 CuadroTexto">
          <a:extLst>
            <a:ext uri="{FF2B5EF4-FFF2-40B4-BE49-F238E27FC236}">
              <a16:creationId xmlns:a16="http://schemas.microsoft.com/office/drawing/2014/main" id="{00000000-0008-0000-2000-00000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 name="3 CuadroTexto">
          <a:extLst>
            <a:ext uri="{FF2B5EF4-FFF2-40B4-BE49-F238E27FC236}">
              <a16:creationId xmlns:a16="http://schemas.microsoft.com/office/drawing/2014/main" id="{00000000-0008-0000-2000-00000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 name="4 CuadroTexto">
          <a:extLst>
            <a:ext uri="{FF2B5EF4-FFF2-40B4-BE49-F238E27FC236}">
              <a16:creationId xmlns:a16="http://schemas.microsoft.com/office/drawing/2014/main" id="{00000000-0008-0000-2000-00000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 name="5 CuadroTexto">
          <a:extLst>
            <a:ext uri="{FF2B5EF4-FFF2-40B4-BE49-F238E27FC236}">
              <a16:creationId xmlns:a16="http://schemas.microsoft.com/office/drawing/2014/main" id="{00000000-0008-0000-2000-00000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 name="6 CuadroTexto">
          <a:extLst>
            <a:ext uri="{FF2B5EF4-FFF2-40B4-BE49-F238E27FC236}">
              <a16:creationId xmlns:a16="http://schemas.microsoft.com/office/drawing/2014/main" id="{00000000-0008-0000-2000-00000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 name="7 CuadroTexto">
          <a:extLst>
            <a:ext uri="{FF2B5EF4-FFF2-40B4-BE49-F238E27FC236}">
              <a16:creationId xmlns:a16="http://schemas.microsoft.com/office/drawing/2014/main" id="{00000000-0008-0000-2000-00000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 name="8 CuadroTexto">
          <a:extLst>
            <a:ext uri="{FF2B5EF4-FFF2-40B4-BE49-F238E27FC236}">
              <a16:creationId xmlns:a16="http://schemas.microsoft.com/office/drawing/2014/main" id="{00000000-0008-0000-2000-00000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 name="9 CuadroTexto">
          <a:extLst>
            <a:ext uri="{FF2B5EF4-FFF2-40B4-BE49-F238E27FC236}">
              <a16:creationId xmlns:a16="http://schemas.microsoft.com/office/drawing/2014/main" id="{00000000-0008-0000-2000-00000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 name="10 CuadroTexto">
          <a:extLst>
            <a:ext uri="{FF2B5EF4-FFF2-40B4-BE49-F238E27FC236}">
              <a16:creationId xmlns:a16="http://schemas.microsoft.com/office/drawing/2014/main" id="{00000000-0008-0000-2000-00000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 name="11 CuadroTexto">
          <a:extLst>
            <a:ext uri="{FF2B5EF4-FFF2-40B4-BE49-F238E27FC236}">
              <a16:creationId xmlns:a16="http://schemas.microsoft.com/office/drawing/2014/main" id="{00000000-0008-0000-2000-00000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 name="12 CuadroTexto">
          <a:extLst>
            <a:ext uri="{FF2B5EF4-FFF2-40B4-BE49-F238E27FC236}">
              <a16:creationId xmlns:a16="http://schemas.microsoft.com/office/drawing/2014/main" id="{00000000-0008-0000-2000-00000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 name="13 CuadroTexto">
          <a:extLst>
            <a:ext uri="{FF2B5EF4-FFF2-40B4-BE49-F238E27FC236}">
              <a16:creationId xmlns:a16="http://schemas.microsoft.com/office/drawing/2014/main" id="{00000000-0008-0000-2000-00000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 name="14 CuadroTexto">
          <a:extLst>
            <a:ext uri="{FF2B5EF4-FFF2-40B4-BE49-F238E27FC236}">
              <a16:creationId xmlns:a16="http://schemas.microsoft.com/office/drawing/2014/main" id="{00000000-0008-0000-2000-00000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 name="15 CuadroTexto">
          <a:extLst>
            <a:ext uri="{FF2B5EF4-FFF2-40B4-BE49-F238E27FC236}">
              <a16:creationId xmlns:a16="http://schemas.microsoft.com/office/drawing/2014/main" id="{00000000-0008-0000-2000-00001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 name="16 CuadroTexto">
          <a:extLst>
            <a:ext uri="{FF2B5EF4-FFF2-40B4-BE49-F238E27FC236}">
              <a16:creationId xmlns:a16="http://schemas.microsoft.com/office/drawing/2014/main" id="{00000000-0008-0000-2000-00001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 name="17 CuadroTexto">
          <a:extLst>
            <a:ext uri="{FF2B5EF4-FFF2-40B4-BE49-F238E27FC236}">
              <a16:creationId xmlns:a16="http://schemas.microsoft.com/office/drawing/2014/main" id="{00000000-0008-0000-2000-00001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 name="18 CuadroTexto">
          <a:extLst>
            <a:ext uri="{FF2B5EF4-FFF2-40B4-BE49-F238E27FC236}">
              <a16:creationId xmlns:a16="http://schemas.microsoft.com/office/drawing/2014/main" id="{00000000-0008-0000-2000-00001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 name="19 CuadroTexto">
          <a:extLst>
            <a:ext uri="{FF2B5EF4-FFF2-40B4-BE49-F238E27FC236}">
              <a16:creationId xmlns:a16="http://schemas.microsoft.com/office/drawing/2014/main" id="{00000000-0008-0000-2000-00001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 name="20 CuadroTexto">
          <a:extLst>
            <a:ext uri="{FF2B5EF4-FFF2-40B4-BE49-F238E27FC236}">
              <a16:creationId xmlns:a16="http://schemas.microsoft.com/office/drawing/2014/main" id="{00000000-0008-0000-2000-00001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 name="21 CuadroTexto">
          <a:extLst>
            <a:ext uri="{FF2B5EF4-FFF2-40B4-BE49-F238E27FC236}">
              <a16:creationId xmlns:a16="http://schemas.microsoft.com/office/drawing/2014/main" id="{00000000-0008-0000-2000-00001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 name="22 CuadroTexto">
          <a:extLst>
            <a:ext uri="{FF2B5EF4-FFF2-40B4-BE49-F238E27FC236}">
              <a16:creationId xmlns:a16="http://schemas.microsoft.com/office/drawing/2014/main" id="{00000000-0008-0000-2000-00001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 name="23 CuadroTexto">
          <a:extLst>
            <a:ext uri="{FF2B5EF4-FFF2-40B4-BE49-F238E27FC236}">
              <a16:creationId xmlns:a16="http://schemas.microsoft.com/office/drawing/2014/main" id="{00000000-0008-0000-2000-00001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 name="24 CuadroTexto">
          <a:extLst>
            <a:ext uri="{FF2B5EF4-FFF2-40B4-BE49-F238E27FC236}">
              <a16:creationId xmlns:a16="http://schemas.microsoft.com/office/drawing/2014/main" id="{00000000-0008-0000-2000-00001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 name="25 CuadroTexto">
          <a:extLst>
            <a:ext uri="{FF2B5EF4-FFF2-40B4-BE49-F238E27FC236}">
              <a16:creationId xmlns:a16="http://schemas.microsoft.com/office/drawing/2014/main" id="{00000000-0008-0000-2000-00001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7" name="26 CuadroTexto">
          <a:extLst>
            <a:ext uri="{FF2B5EF4-FFF2-40B4-BE49-F238E27FC236}">
              <a16:creationId xmlns:a16="http://schemas.microsoft.com/office/drawing/2014/main" id="{00000000-0008-0000-2000-00001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 name="27 CuadroTexto">
          <a:extLst>
            <a:ext uri="{FF2B5EF4-FFF2-40B4-BE49-F238E27FC236}">
              <a16:creationId xmlns:a16="http://schemas.microsoft.com/office/drawing/2014/main" id="{00000000-0008-0000-2000-00001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 name="28 CuadroTexto">
          <a:extLst>
            <a:ext uri="{FF2B5EF4-FFF2-40B4-BE49-F238E27FC236}">
              <a16:creationId xmlns:a16="http://schemas.microsoft.com/office/drawing/2014/main" id="{00000000-0008-0000-2000-00001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 name="29 CuadroTexto">
          <a:extLst>
            <a:ext uri="{FF2B5EF4-FFF2-40B4-BE49-F238E27FC236}">
              <a16:creationId xmlns:a16="http://schemas.microsoft.com/office/drawing/2014/main" id="{00000000-0008-0000-2000-00001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 name="30 CuadroTexto">
          <a:extLst>
            <a:ext uri="{FF2B5EF4-FFF2-40B4-BE49-F238E27FC236}">
              <a16:creationId xmlns:a16="http://schemas.microsoft.com/office/drawing/2014/main" id="{00000000-0008-0000-2000-00001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 name="31 CuadroTexto">
          <a:extLst>
            <a:ext uri="{FF2B5EF4-FFF2-40B4-BE49-F238E27FC236}">
              <a16:creationId xmlns:a16="http://schemas.microsoft.com/office/drawing/2014/main" id="{00000000-0008-0000-2000-00002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 name="32 CuadroTexto">
          <a:extLst>
            <a:ext uri="{FF2B5EF4-FFF2-40B4-BE49-F238E27FC236}">
              <a16:creationId xmlns:a16="http://schemas.microsoft.com/office/drawing/2014/main" id="{00000000-0008-0000-2000-00002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 name="33 CuadroTexto">
          <a:extLst>
            <a:ext uri="{FF2B5EF4-FFF2-40B4-BE49-F238E27FC236}">
              <a16:creationId xmlns:a16="http://schemas.microsoft.com/office/drawing/2014/main" id="{00000000-0008-0000-2000-00002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 name="34 CuadroTexto">
          <a:extLst>
            <a:ext uri="{FF2B5EF4-FFF2-40B4-BE49-F238E27FC236}">
              <a16:creationId xmlns:a16="http://schemas.microsoft.com/office/drawing/2014/main" id="{00000000-0008-0000-2000-00002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 name="35 CuadroTexto">
          <a:extLst>
            <a:ext uri="{FF2B5EF4-FFF2-40B4-BE49-F238E27FC236}">
              <a16:creationId xmlns:a16="http://schemas.microsoft.com/office/drawing/2014/main" id="{00000000-0008-0000-2000-00002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 name="36 CuadroTexto">
          <a:extLst>
            <a:ext uri="{FF2B5EF4-FFF2-40B4-BE49-F238E27FC236}">
              <a16:creationId xmlns:a16="http://schemas.microsoft.com/office/drawing/2014/main" id="{00000000-0008-0000-2000-00002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 name="37 CuadroTexto">
          <a:extLst>
            <a:ext uri="{FF2B5EF4-FFF2-40B4-BE49-F238E27FC236}">
              <a16:creationId xmlns:a16="http://schemas.microsoft.com/office/drawing/2014/main" id="{00000000-0008-0000-2000-00002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 name="38 CuadroTexto">
          <a:extLst>
            <a:ext uri="{FF2B5EF4-FFF2-40B4-BE49-F238E27FC236}">
              <a16:creationId xmlns:a16="http://schemas.microsoft.com/office/drawing/2014/main" id="{00000000-0008-0000-2000-00002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 name="39 CuadroTexto">
          <a:extLst>
            <a:ext uri="{FF2B5EF4-FFF2-40B4-BE49-F238E27FC236}">
              <a16:creationId xmlns:a16="http://schemas.microsoft.com/office/drawing/2014/main" id="{00000000-0008-0000-2000-00002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 name="40 CuadroTexto">
          <a:extLst>
            <a:ext uri="{FF2B5EF4-FFF2-40B4-BE49-F238E27FC236}">
              <a16:creationId xmlns:a16="http://schemas.microsoft.com/office/drawing/2014/main" id="{00000000-0008-0000-2000-00002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2" name="41 CuadroTexto">
          <a:extLst>
            <a:ext uri="{FF2B5EF4-FFF2-40B4-BE49-F238E27FC236}">
              <a16:creationId xmlns:a16="http://schemas.microsoft.com/office/drawing/2014/main" id="{00000000-0008-0000-2000-00002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 name="42 CuadroTexto">
          <a:extLst>
            <a:ext uri="{FF2B5EF4-FFF2-40B4-BE49-F238E27FC236}">
              <a16:creationId xmlns:a16="http://schemas.microsoft.com/office/drawing/2014/main" id="{00000000-0008-0000-2000-00002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 name="43 CuadroTexto">
          <a:extLst>
            <a:ext uri="{FF2B5EF4-FFF2-40B4-BE49-F238E27FC236}">
              <a16:creationId xmlns:a16="http://schemas.microsoft.com/office/drawing/2014/main" id="{00000000-0008-0000-2000-00002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 name="44 CuadroTexto">
          <a:extLst>
            <a:ext uri="{FF2B5EF4-FFF2-40B4-BE49-F238E27FC236}">
              <a16:creationId xmlns:a16="http://schemas.microsoft.com/office/drawing/2014/main" id="{00000000-0008-0000-2000-00002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 name="45 CuadroTexto">
          <a:extLst>
            <a:ext uri="{FF2B5EF4-FFF2-40B4-BE49-F238E27FC236}">
              <a16:creationId xmlns:a16="http://schemas.microsoft.com/office/drawing/2014/main" id="{00000000-0008-0000-2000-00002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 name="46 CuadroTexto">
          <a:extLst>
            <a:ext uri="{FF2B5EF4-FFF2-40B4-BE49-F238E27FC236}">
              <a16:creationId xmlns:a16="http://schemas.microsoft.com/office/drawing/2014/main" id="{00000000-0008-0000-2000-00002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 name="47 CuadroTexto">
          <a:extLst>
            <a:ext uri="{FF2B5EF4-FFF2-40B4-BE49-F238E27FC236}">
              <a16:creationId xmlns:a16="http://schemas.microsoft.com/office/drawing/2014/main" id="{00000000-0008-0000-2000-00003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 name="48 CuadroTexto">
          <a:extLst>
            <a:ext uri="{FF2B5EF4-FFF2-40B4-BE49-F238E27FC236}">
              <a16:creationId xmlns:a16="http://schemas.microsoft.com/office/drawing/2014/main" id="{00000000-0008-0000-2000-00003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 name="49 CuadroTexto">
          <a:extLst>
            <a:ext uri="{FF2B5EF4-FFF2-40B4-BE49-F238E27FC236}">
              <a16:creationId xmlns:a16="http://schemas.microsoft.com/office/drawing/2014/main" id="{00000000-0008-0000-2000-00003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 name="50 CuadroTexto">
          <a:extLst>
            <a:ext uri="{FF2B5EF4-FFF2-40B4-BE49-F238E27FC236}">
              <a16:creationId xmlns:a16="http://schemas.microsoft.com/office/drawing/2014/main" id="{00000000-0008-0000-2000-00003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 name="51 CuadroTexto">
          <a:extLst>
            <a:ext uri="{FF2B5EF4-FFF2-40B4-BE49-F238E27FC236}">
              <a16:creationId xmlns:a16="http://schemas.microsoft.com/office/drawing/2014/main" id="{00000000-0008-0000-2000-00003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 name="52 CuadroTexto">
          <a:extLst>
            <a:ext uri="{FF2B5EF4-FFF2-40B4-BE49-F238E27FC236}">
              <a16:creationId xmlns:a16="http://schemas.microsoft.com/office/drawing/2014/main" id="{00000000-0008-0000-2000-00003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 name="53 CuadroTexto">
          <a:extLst>
            <a:ext uri="{FF2B5EF4-FFF2-40B4-BE49-F238E27FC236}">
              <a16:creationId xmlns:a16="http://schemas.microsoft.com/office/drawing/2014/main" id="{00000000-0008-0000-2000-00003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 name="54 CuadroTexto">
          <a:extLst>
            <a:ext uri="{FF2B5EF4-FFF2-40B4-BE49-F238E27FC236}">
              <a16:creationId xmlns:a16="http://schemas.microsoft.com/office/drawing/2014/main" id="{00000000-0008-0000-2000-00003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 name="55 CuadroTexto">
          <a:extLst>
            <a:ext uri="{FF2B5EF4-FFF2-40B4-BE49-F238E27FC236}">
              <a16:creationId xmlns:a16="http://schemas.microsoft.com/office/drawing/2014/main" id="{00000000-0008-0000-2000-00003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 name="56 CuadroTexto">
          <a:extLst>
            <a:ext uri="{FF2B5EF4-FFF2-40B4-BE49-F238E27FC236}">
              <a16:creationId xmlns:a16="http://schemas.microsoft.com/office/drawing/2014/main" id="{00000000-0008-0000-2000-00003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 name="57 CuadroTexto">
          <a:extLst>
            <a:ext uri="{FF2B5EF4-FFF2-40B4-BE49-F238E27FC236}">
              <a16:creationId xmlns:a16="http://schemas.microsoft.com/office/drawing/2014/main" id="{00000000-0008-0000-2000-00003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 name="58 CuadroTexto">
          <a:extLst>
            <a:ext uri="{FF2B5EF4-FFF2-40B4-BE49-F238E27FC236}">
              <a16:creationId xmlns:a16="http://schemas.microsoft.com/office/drawing/2014/main" id="{00000000-0008-0000-2000-00003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 name="59 CuadroTexto">
          <a:extLst>
            <a:ext uri="{FF2B5EF4-FFF2-40B4-BE49-F238E27FC236}">
              <a16:creationId xmlns:a16="http://schemas.microsoft.com/office/drawing/2014/main" id="{00000000-0008-0000-2000-00003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 name="60 CuadroTexto">
          <a:extLst>
            <a:ext uri="{FF2B5EF4-FFF2-40B4-BE49-F238E27FC236}">
              <a16:creationId xmlns:a16="http://schemas.microsoft.com/office/drawing/2014/main" id="{00000000-0008-0000-2000-00003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 name="61 CuadroTexto">
          <a:extLst>
            <a:ext uri="{FF2B5EF4-FFF2-40B4-BE49-F238E27FC236}">
              <a16:creationId xmlns:a16="http://schemas.microsoft.com/office/drawing/2014/main" id="{00000000-0008-0000-2000-00003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 name="62 CuadroTexto">
          <a:extLst>
            <a:ext uri="{FF2B5EF4-FFF2-40B4-BE49-F238E27FC236}">
              <a16:creationId xmlns:a16="http://schemas.microsoft.com/office/drawing/2014/main" id="{00000000-0008-0000-2000-00003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 name="63 CuadroTexto">
          <a:extLst>
            <a:ext uri="{FF2B5EF4-FFF2-40B4-BE49-F238E27FC236}">
              <a16:creationId xmlns:a16="http://schemas.microsoft.com/office/drawing/2014/main" id="{00000000-0008-0000-2000-00004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 name="64 CuadroTexto">
          <a:extLst>
            <a:ext uri="{FF2B5EF4-FFF2-40B4-BE49-F238E27FC236}">
              <a16:creationId xmlns:a16="http://schemas.microsoft.com/office/drawing/2014/main" id="{00000000-0008-0000-2000-00004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 name="65 CuadroTexto">
          <a:extLst>
            <a:ext uri="{FF2B5EF4-FFF2-40B4-BE49-F238E27FC236}">
              <a16:creationId xmlns:a16="http://schemas.microsoft.com/office/drawing/2014/main" id="{00000000-0008-0000-2000-00004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 name="66 CuadroTexto">
          <a:extLst>
            <a:ext uri="{FF2B5EF4-FFF2-40B4-BE49-F238E27FC236}">
              <a16:creationId xmlns:a16="http://schemas.microsoft.com/office/drawing/2014/main" id="{00000000-0008-0000-2000-00004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 name="67 CuadroTexto">
          <a:extLst>
            <a:ext uri="{FF2B5EF4-FFF2-40B4-BE49-F238E27FC236}">
              <a16:creationId xmlns:a16="http://schemas.microsoft.com/office/drawing/2014/main" id="{00000000-0008-0000-2000-00004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 name="68 CuadroTexto">
          <a:extLst>
            <a:ext uri="{FF2B5EF4-FFF2-40B4-BE49-F238E27FC236}">
              <a16:creationId xmlns:a16="http://schemas.microsoft.com/office/drawing/2014/main" id="{00000000-0008-0000-2000-00004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 name="69 CuadroTexto">
          <a:extLst>
            <a:ext uri="{FF2B5EF4-FFF2-40B4-BE49-F238E27FC236}">
              <a16:creationId xmlns:a16="http://schemas.microsoft.com/office/drawing/2014/main" id="{00000000-0008-0000-2000-00004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 name="70 CuadroTexto">
          <a:extLst>
            <a:ext uri="{FF2B5EF4-FFF2-40B4-BE49-F238E27FC236}">
              <a16:creationId xmlns:a16="http://schemas.microsoft.com/office/drawing/2014/main" id="{00000000-0008-0000-2000-00004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 name="71 CuadroTexto">
          <a:extLst>
            <a:ext uri="{FF2B5EF4-FFF2-40B4-BE49-F238E27FC236}">
              <a16:creationId xmlns:a16="http://schemas.microsoft.com/office/drawing/2014/main" id="{00000000-0008-0000-2000-00004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 name="72 CuadroTexto">
          <a:extLst>
            <a:ext uri="{FF2B5EF4-FFF2-40B4-BE49-F238E27FC236}">
              <a16:creationId xmlns:a16="http://schemas.microsoft.com/office/drawing/2014/main" id="{00000000-0008-0000-2000-00004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 name="73 CuadroTexto">
          <a:extLst>
            <a:ext uri="{FF2B5EF4-FFF2-40B4-BE49-F238E27FC236}">
              <a16:creationId xmlns:a16="http://schemas.microsoft.com/office/drawing/2014/main" id="{00000000-0008-0000-2000-00004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 name="74 CuadroTexto">
          <a:extLst>
            <a:ext uri="{FF2B5EF4-FFF2-40B4-BE49-F238E27FC236}">
              <a16:creationId xmlns:a16="http://schemas.microsoft.com/office/drawing/2014/main" id="{00000000-0008-0000-2000-00004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 name="75 CuadroTexto">
          <a:extLst>
            <a:ext uri="{FF2B5EF4-FFF2-40B4-BE49-F238E27FC236}">
              <a16:creationId xmlns:a16="http://schemas.microsoft.com/office/drawing/2014/main" id="{00000000-0008-0000-2000-00004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7" name="76 CuadroTexto">
          <a:extLst>
            <a:ext uri="{FF2B5EF4-FFF2-40B4-BE49-F238E27FC236}">
              <a16:creationId xmlns:a16="http://schemas.microsoft.com/office/drawing/2014/main" id="{00000000-0008-0000-2000-00004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 name="77 CuadroTexto">
          <a:extLst>
            <a:ext uri="{FF2B5EF4-FFF2-40B4-BE49-F238E27FC236}">
              <a16:creationId xmlns:a16="http://schemas.microsoft.com/office/drawing/2014/main" id="{00000000-0008-0000-2000-00004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 name="78 CuadroTexto">
          <a:extLst>
            <a:ext uri="{FF2B5EF4-FFF2-40B4-BE49-F238E27FC236}">
              <a16:creationId xmlns:a16="http://schemas.microsoft.com/office/drawing/2014/main" id="{00000000-0008-0000-2000-00004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 name="79 CuadroTexto">
          <a:extLst>
            <a:ext uri="{FF2B5EF4-FFF2-40B4-BE49-F238E27FC236}">
              <a16:creationId xmlns:a16="http://schemas.microsoft.com/office/drawing/2014/main" id="{00000000-0008-0000-2000-00005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 name="80 CuadroTexto">
          <a:extLst>
            <a:ext uri="{FF2B5EF4-FFF2-40B4-BE49-F238E27FC236}">
              <a16:creationId xmlns:a16="http://schemas.microsoft.com/office/drawing/2014/main" id="{00000000-0008-0000-2000-00005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 name="81 CuadroTexto">
          <a:extLst>
            <a:ext uri="{FF2B5EF4-FFF2-40B4-BE49-F238E27FC236}">
              <a16:creationId xmlns:a16="http://schemas.microsoft.com/office/drawing/2014/main" id="{00000000-0008-0000-2000-00005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 name="82 CuadroTexto">
          <a:extLst>
            <a:ext uri="{FF2B5EF4-FFF2-40B4-BE49-F238E27FC236}">
              <a16:creationId xmlns:a16="http://schemas.microsoft.com/office/drawing/2014/main" id="{00000000-0008-0000-2000-00005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 name="83 CuadroTexto">
          <a:extLst>
            <a:ext uri="{FF2B5EF4-FFF2-40B4-BE49-F238E27FC236}">
              <a16:creationId xmlns:a16="http://schemas.microsoft.com/office/drawing/2014/main" id="{00000000-0008-0000-2000-00005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 name="84 CuadroTexto">
          <a:extLst>
            <a:ext uri="{FF2B5EF4-FFF2-40B4-BE49-F238E27FC236}">
              <a16:creationId xmlns:a16="http://schemas.microsoft.com/office/drawing/2014/main" id="{00000000-0008-0000-2000-00005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 name="85 CuadroTexto">
          <a:extLst>
            <a:ext uri="{FF2B5EF4-FFF2-40B4-BE49-F238E27FC236}">
              <a16:creationId xmlns:a16="http://schemas.microsoft.com/office/drawing/2014/main" id="{00000000-0008-0000-2000-00005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 name="86 CuadroTexto">
          <a:extLst>
            <a:ext uri="{FF2B5EF4-FFF2-40B4-BE49-F238E27FC236}">
              <a16:creationId xmlns:a16="http://schemas.microsoft.com/office/drawing/2014/main" id="{00000000-0008-0000-2000-00005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 name="87 CuadroTexto">
          <a:extLst>
            <a:ext uri="{FF2B5EF4-FFF2-40B4-BE49-F238E27FC236}">
              <a16:creationId xmlns:a16="http://schemas.microsoft.com/office/drawing/2014/main" id="{00000000-0008-0000-2000-00005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 name="88 CuadroTexto">
          <a:extLst>
            <a:ext uri="{FF2B5EF4-FFF2-40B4-BE49-F238E27FC236}">
              <a16:creationId xmlns:a16="http://schemas.microsoft.com/office/drawing/2014/main" id="{00000000-0008-0000-2000-00005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 name="89 CuadroTexto">
          <a:extLst>
            <a:ext uri="{FF2B5EF4-FFF2-40B4-BE49-F238E27FC236}">
              <a16:creationId xmlns:a16="http://schemas.microsoft.com/office/drawing/2014/main" id="{00000000-0008-0000-2000-00005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1" name="90 CuadroTexto">
          <a:extLst>
            <a:ext uri="{FF2B5EF4-FFF2-40B4-BE49-F238E27FC236}">
              <a16:creationId xmlns:a16="http://schemas.microsoft.com/office/drawing/2014/main" id="{00000000-0008-0000-2000-00005B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2" name="91 CuadroTexto">
          <a:extLst>
            <a:ext uri="{FF2B5EF4-FFF2-40B4-BE49-F238E27FC236}">
              <a16:creationId xmlns:a16="http://schemas.microsoft.com/office/drawing/2014/main" id="{00000000-0008-0000-2000-00005C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3" name="92 CuadroTexto">
          <a:extLst>
            <a:ext uri="{FF2B5EF4-FFF2-40B4-BE49-F238E27FC236}">
              <a16:creationId xmlns:a16="http://schemas.microsoft.com/office/drawing/2014/main" id="{00000000-0008-0000-2000-00005D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4" name="93 CuadroTexto">
          <a:extLst>
            <a:ext uri="{FF2B5EF4-FFF2-40B4-BE49-F238E27FC236}">
              <a16:creationId xmlns:a16="http://schemas.microsoft.com/office/drawing/2014/main" id="{00000000-0008-0000-2000-00005E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5" name="94 CuadroTexto">
          <a:extLst>
            <a:ext uri="{FF2B5EF4-FFF2-40B4-BE49-F238E27FC236}">
              <a16:creationId xmlns:a16="http://schemas.microsoft.com/office/drawing/2014/main" id="{00000000-0008-0000-2000-00005F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6" name="95 CuadroTexto">
          <a:extLst>
            <a:ext uri="{FF2B5EF4-FFF2-40B4-BE49-F238E27FC236}">
              <a16:creationId xmlns:a16="http://schemas.microsoft.com/office/drawing/2014/main" id="{00000000-0008-0000-2000-000060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7" name="96 CuadroTexto">
          <a:extLst>
            <a:ext uri="{FF2B5EF4-FFF2-40B4-BE49-F238E27FC236}">
              <a16:creationId xmlns:a16="http://schemas.microsoft.com/office/drawing/2014/main" id="{00000000-0008-0000-2000-000061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 name="97 CuadroTexto">
          <a:extLst>
            <a:ext uri="{FF2B5EF4-FFF2-40B4-BE49-F238E27FC236}">
              <a16:creationId xmlns:a16="http://schemas.microsoft.com/office/drawing/2014/main" id="{00000000-0008-0000-2000-000062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 name="98 CuadroTexto">
          <a:extLst>
            <a:ext uri="{FF2B5EF4-FFF2-40B4-BE49-F238E27FC236}">
              <a16:creationId xmlns:a16="http://schemas.microsoft.com/office/drawing/2014/main" id="{00000000-0008-0000-2000-000063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0" name="99 CuadroTexto">
          <a:extLst>
            <a:ext uri="{FF2B5EF4-FFF2-40B4-BE49-F238E27FC236}">
              <a16:creationId xmlns:a16="http://schemas.microsoft.com/office/drawing/2014/main" id="{00000000-0008-0000-2000-000064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1" name="100 CuadroTexto">
          <a:extLst>
            <a:ext uri="{FF2B5EF4-FFF2-40B4-BE49-F238E27FC236}">
              <a16:creationId xmlns:a16="http://schemas.microsoft.com/office/drawing/2014/main" id="{00000000-0008-0000-2000-000065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02" name="101 CuadroTexto">
          <a:extLst>
            <a:ext uri="{FF2B5EF4-FFF2-40B4-BE49-F238E27FC236}">
              <a16:creationId xmlns:a16="http://schemas.microsoft.com/office/drawing/2014/main" id="{00000000-0008-0000-2000-0000660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03" name="102 CuadroTexto">
          <a:extLst>
            <a:ext uri="{FF2B5EF4-FFF2-40B4-BE49-F238E27FC236}">
              <a16:creationId xmlns:a16="http://schemas.microsoft.com/office/drawing/2014/main" id="{00000000-0008-0000-2000-00006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 name="103 CuadroTexto">
          <a:extLst>
            <a:ext uri="{FF2B5EF4-FFF2-40B4-BE49-F238E27FC236}">
              <a16:creationId xmlns:a16="http://schemas.microsoft.com/office/drawing/2014/main" id="{00000000-0008-0000-2000-00006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 name="104 CuadroTexto">
          <a:extLst>
            <a:ext uri="{FF2B5EF4-FFF2-40B4-BE49-F238E27FC236}">
              <a16:creationId xmlns:a16="http://schemas.microsoft.com/office/drawing/2014/main" id="{00000000-0008-0000-2000-00006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 name="105 CuadroTexto">
          <a:extLst>
            <a:ext uri="{FF2B5EF4-FFF2-40B4-BE49-F238E27FC236}">
              <a16:creationId xmlns:a16="http://schemas.microsoft.com/office/drawing/2014/main" id="{00000000-0008-0000-2000-00006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 name="106 CuadroTexto">
          <a:extLst>
            <a:ext uri="{FF2B5EF4-FFF2-40B4-BE49-F238E27FC236}">
              <a16:creationId xmlns:a16="http://schemas.microsoft.com/office/drawing/2014/main" id="{00000000-0008-0000-2000-00006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 name="107 CuadroTexto">
          <a:extLst>
            <a:ext uri="{FF2B5EF4-FFF2-40B4-BE49-F238E27FC236}">
              <a16:creationId xmlns:a16="http://schemas.microsoft.com/office/drawing/2014/main" id="{00000000-0008-0000-2000-00006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 name="108 CuadroTexto">
          <a:extLst>
            <a:ext uri="{FF2B5EF4-FFF2-40B4-BE49-F238E27FC236}">
              <a16:creationId xmlns:a16="http://schemas.microsoft.com/office/drawing/2014/main" id="{00000000-0008-0000-2000-00006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 name="109 CuadroTexto">
          <a:extLst>
            <a:ext uri="{FF2B5EF4-FFF2-40B4-BE49-F238E27FC236}">
              <a16:creationId xmlns:a16="http://schemas.microsoft.com/office/drawing/2014/main" id="{00000000-0008-0000-2000-00006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 name="110 CuadroTexto">
          <a:extLst>
            <a:ext uri="{FF2B5EF4-FFF2-40B4-BE49-F238E27FC236}">
              <a16:creationId xmlns:a16="http://schemas.microsoft.com/office/drawing/2014/main" id="{00000000-0008-0000-2000-00006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 name="111 CuadroTexto">
          <a:extLst>
            <a:ext uri="{FF2B5EF4-FFF2-40B4-BE49-F238E27FC236}">
              <a16:creationId xmlns:a16="http://schemas.microsoft.com/office/drawing/2014/main" id="{00000000-0008-0000-2000-00007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3" name="112 CuadroTexto">
          <a:extLst>
            <a:ext uri="{FF2B5EF4-FFF2-40B4-BE49-F238E27FC236}">
              <a16:creationId xmlns:a16="http://schemas.microsoft.com/office/drawing/2014/main" id="{00000000-0008-0000-2000-00007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 name="113 CuadroTexto">
          <a:extLst>
            <a:ext uri="{FF2B5EF4-FFF2-40B4-BE49-F238E27FC236}">
              <a16:creationId xmlns:a16="http://schemas.microsoft.com/office/drawing/2014/main" id="{00000000-0008-0000-2000-00007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 name="114 CuadroTexto">
          <a:extLst>
            <a:ext uri="{FF2B5EF4-FFF2-40B4-BE49-F238E27FC236}">
              <a16:creationId xmlns:a16="http://schemas.microsoft.com/office/drawing/2014/main" id="{00000000-0008-0000-2000-00007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 name="115 CuadroTexto">
          <a:extLst>
            <a:ext uri="{FF2B5EF4-FFF2-40B4-BE49-F238E27FC236}">
              <a16:creationId xmlns:a16="http://schemas.microsoft.com/office/drawing/2014/main" id="{00000000-0008-0000-2000-00007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 name="116 CuadroTexto">
          <a:extLst>
            <a:ext uri="{FF2B5EF4-FFF2-40B4-BE49-F238E27FC236}">
              <a16:creationId xmlns:a16="http://schemas.microsoft.com/office/drawing/2014/main" id="{00000000-0008-0000-2000-00007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 name="117 CuadroTexto">
          <a:extLst>
            <a:ext uri="{FF2B5EF4-FFF2-40B4-BE49-F238E27FC236}">
              <a16:creationId xmlns:a16="http://schemas.microsoft.com/office/drawing/2014/main" id="{00000000-0008-0000-2000-00007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 name="118 CuadroTexto">
          <a:extLst>
            <a:ext uri="{FF2B5EF4-FFF2-40B4-BE49-F238E27FC236}">
              <a16:creationId xmlns:a16="http://schemas.microsoft.com/office/drawing/2014/main" id="{00000000-0008-0000-2000-00007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 name="119 CuadroTexto">
          <a:extLst>
            <a:ext uri="{FF2B5EF4-FFF2-40B4-BE49-F238E27FC236}">
              <a16:creationId xmlns:a16="http://schemas.microsoft.com/office/drawing/2014/main" id="{00000000-0008-0000-2000-00007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 name="120 CuadroTexto">
          <a:extLst>
            <a:ext uri="{FF2B5EF4-FFF2-40B4-BE49-F238E27FC236}">
              <a16:creationId xmlns:a16="http://schemas.microsoft.com/office/drawing/2014/main" id="{00000000-0008-0000-2000-00007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 name="121 CuadroTexto">
          <a:extLst>
            <a:ext uri="{FF2B5EF4-FFF2-40B4-BE49-F238E27FC236}">
              <a16:creationId xmlns:a16="http://schemas.microsoft.com/office/drawing/2014/main" id="{00000000-0008-0000-2000-00007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 name="122 CuadroTexto">
          <a:extLst>
            <a:ext uri="{FF2B5EF4-FFF2-40B4-BE49-F238E27FC236}">
              <a16:creationId xmlns:a16="http://schemas.microsoft.com/office/drawing/2014/main" id="{00000000-0008-0000-2000-00007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 name="123 CuadroTexto">
          <a:extLst>
            <a:ext uri="{FF2B5EF4-FFF2-40B4-BE49-F238E27FC236}">
              <a16:creationId xmlns:a16="http://schemas.microsoft.com/office/drawing/2014/main" id="{00000000-0008-0000-2000-00007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 name="124 CuadroTexto">
          <a:extLst>
            <a:ext uri="{FF2B5EF4-FFF2-40B4-BE49-F238E27FC236}">
              <a16:creationId xmlns:a16="http://schemas.microsoft.com/office/drawing/2014/main" id="{00000000-0008-0000-2000-00007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 name="125 CuadroTexto">
          <a:extLst>
            <a:ext uri="{FF2B5EF4-FFF2-40B4-BE49-F238E27FC236}">
              <a16:creationId xmlns:a16="http://schemas.microsoft.com/office/drawing/2014/main" id="{00000000-0008-0000-2000-00007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 name="126 CuadroTexto">
          <a:extLst>
            <a:ext uri="{FF2B5EF4-FFF2-40B4-BE49-F238E27FC236}">
              <a16:creationId xmlns:a16="http://schemas.microsoft.com/office/drawing/2014/main" id="{00000000-0008-0000-2000-00007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 name="127 CuadroTexto">
          <a:extLst>
            <a:ext uri="{FF2B5EF4-FFF2-40B4-BE49-F238E27FC236}">
              <a16:creationId xmlns:a16="http://schemas.microsoft.com/office/drawing/2014/main" id="{00000000-0008-0000-2000-00008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 name="128 CuadroTexto">
          <a:extLst>
            <a:ext uri="{FF2B5EF4-FFF2-40B4-BE49-F238E27FC236}">
              <a16:creationId xmlns:a16="http://schemas.microsoft.com/office/drawing/2014/main" id="{00000000-0008-0000-2000-00008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0" name="129 CuadroTexto">
          <a:extLst>
            <a:ext uri="{FF2B5EF4-FFF2-40B4-BE49-F238E27FC236}">
              <a16:creationId xmlns:a16="http://schemas.microsoft.com/office/drawing/2014/main" id="{00000000-0008-0000-2000-00008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 name="130 CuadroTexto">
          <a:extLst>
            <a:ext uri="{FF2B5EF4-FFF2-40B4-BE49-F238E27FC236}">
              <a16:creationId xmlns:a16="http://schemas.microsoft.com/office/drawing/2014/main" id="{00000000-0008-0000-2000-00008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 name="131 CuadroTexto">
          <a:extLst>
            <a:ext uri="{FF2B5EF4-FFF2-40B4-BE49-F238E27FC236}">
              <a16:creationId xmlns:a16="http://schemas.microsoft.com/office/drawing/2014/main" id="{00000000-0008-0000-2000-00008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 name="132 CuadroTexto">
          <a:extLst>
            <a:ext uri="{FF2B5EF4-FFF2-40B4-BE49-F238E27FC236}">
              <a16:creationId xmlns:a16="http://schemas.microsoft.com/office/drawing/2014/main" id="{00000000-0008-0000-2000-00008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4" name="133 CuadroTexto">
          <a:extLst>
            <a:ext uri="{FF2B5EF4-FFF2-40B4-BE49-F238E27FC236}">
              <a16:creationId xmlns:a16="http://schemas.microsoft.com/office/drawing/2014/main" id="{00000000-0008-0000-2000-00008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 name="134 CuadroTexto">
          <a:extLst>
            <a:ext uri="{FF2B5EF4-FFF2-40B4-BE49-F238E27FC236}">
              <a16:creationId xmlns:a16="http://schemas.microsoft.com/office/drawing/2014/main" id="{00000000-0008-0000-2000-00008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 name="135 CuadroTexto">
          <a:extLst>
            <a:ext uri="{FF2B5EF4-FFF2-40B4-BE49-F238E27FC236}">
              <a16:creationId xmlns:a16="http://schemas.microsoft.com/office/drawing/2014/main" id="{00000000-0008-0000-2000-00008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 name="136 CuadroTexto">
          <a:extLst>
            <a:ext uri="{FF2B5EF4-FFF2-40B4-BE49-F238E27FC236}">
              <a16:creationId xmlns:a16="http://schemas.microsoft.com/office/drawing/2014/main" id="{00000000-0008-0000-2000-00008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 name="137 CuadroTexto">
          <a:extLst>
            <a:ext uri="{FF2B5EF4-FFF2-40B4-BE49-F238E27FC236}">
              <a16:creationId xmlns:a16="http://schemas.microsoft.com/office/drawing/2014/main" id="{00000000-0008-0000-2000-00008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 name="138 CuadroTexto">
          <a:extLst>
            <a:ext uri="{FF2B5EF4-FFF2-40B4-BE49-F238E27FC236}">
              <a16:creationId xmlns:a16="http://schemas.microsoft.com/office/drawing/2014/main" id="{00000000-0008-0000-2000-00008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 name="139 CuadroTexto">
          <a:extLst>
            <a:ext uri="{FF2B5EF4-FFF2-40B4-BE49-F238E27FC236}">
              <a16:creationId xmlns:a16="http://schemas.microsoft.com/office/drawing/2014/main" id="{00000000-0008-0000-2000-00008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 name="140 CuadroTexto">
          <a:extLst>
            <a:ext uri="{FF2B5EF4-FFF2-40B4-BE49-F238E27FC236}">
              <a16:creationId xmlns:a16="http://schemas.microsoft.com/office/drawing/2014/main" id="{00000000-0008-0000-2000-00008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 name="141 CuadroTexto">
          <a:extLst>
            <a:ext uri="{FF2B5EF4-FFF2-40B4-BE49-F238E27FC236}">
              <a16:creationId xmlns:a16="http://schemas.microsoft.com/office/drawing/2014/main" id="{00000000-0008-0000-2000-00008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 name="142 CuadroTexto">
          <a:extLst>
            <a:ext uri="{FF2B5EF4-FFF2-40B4-BE49-F238E27FC236}">
              <a16:creationId xmlns:a16="http://schemas.microsoft.com/office/drawing/2014/main" id="{00000000-0008-0000-2000-00008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 name="143 CuadroTexto">
          <a:extLst>
            <a:ext uri="{FF2B5EF4-FFF2-40B4-BE49-F238E27FC236}">
              <a16:creationId xmlns:a16="http://schemas.microsoft.com/office/drawing/2014/main" id="{00000000-0008-0000-2000-00009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 name="144 CuadroTexto">
          <a:extLst>
            <a:ext uri="{FF2B5EF4-FFF2-40B4-BE49-F238E27FC236}">
              <a16:creationId xmlns:a16="http://schemas.microsoft.com/office/drawing/2014/main" id="{00000000-0008-0000-2000-00009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 name="145 CuadroTexto">
          <a:extLst>
            <a:ext uri="{FF2B5EF4-FFF2-40B4-BE49-F238E27FC236}">
              <a16:creationId xmlns:a16="http://schemas.microsoft.com/office/drawing/2014/main" id="{00000000-0008-0000-2000-00009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 name="146 CuadroTexto">
          <a:extLst>
            <a:ext uri="{FF2B5EF4-FFF2-40B4-BE49-F238E27FC236}">
              <a16:creationId xmlns:a16="http://schemas.microsoft.com/office/drawing/2014/main" id="{00000000-0008-0000-2000-00009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 name="147 CuadroTexto">
          <a:extLst>
            <a:ext uri="{FF2B5EF4-FFF2-40B4-BE49-F238E27FC236}">
              <a16:creationId xmlns:a16="http://schemas.microsoft.com/office/drawing/2014/main" id="{00000000-0008-0000-2000-00009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9" name="148 CuadroTexto">
          <a:extLst>
            <a:ext uri="{FF2B5EF4-FFF2-40B4-BE49-F238E27FC236}">
              <a16:creationId xmlns:a16="http://schemas.microsoft.com/office/drawing/2014/main" id="{00000000-0008-0000-2000-00009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 name="149 CuadroTexto">
          <a:extLst>
            <a:ext uri="{FF2B5EF4-FFF2-40B4-BE49-F238E27FC236}">
              <a16:creationId xmlns:a16="http://schemas.microsoft.com/office/drawing/2014/main" id="{00000000-0008-0000-2000-00009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 name="150 CuadroTexto">
          <a:extLst>
            <a:ext uri="{FF2B5EF4-FFF2-40B4-BE49-F238E27FC236}">
              <a16:creationId xmlns:a16="http://schemas.microsoft.com/office/drawing/2014/main" id="{00000000-0008-0000-2000-00009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 name="151 CuadroTexto">
          <a:extLst>
            <a:ext uri="{FF2B5EF4-FFF2-40B4-BE49-F238E27FC236}">
              <a16:creationId xmlns:a16="http://schemas.microsoft.com/office/drawing/2014/main" id="{00000000-0008-0000-2000-00009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 name="152 CuadroTexto">
          <a:extLst>
            <a:ext uri="{FF2B5EF4-FFF2-40B4-BE49-F238E27FC236}">
              <a16:creationId xmlns:a16="http://schemas.microsoft.com/office/drawing/2014/main" id="{00000000-0008-0000-2000-00009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 name="153 CuadroTexto">
          <a:extLst>
            <a:ext uri="{FF2B5EF4-FFF2-40B4-BE49-F238E27FC236}">
              <a16:creationId xmlns:a16="http://schemas.microsoft.com/office/drawing/2014/main" id="{00000000-0008-0000-2000-00009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 name="154 CuadroTexto">
          <a:extLst>
            <a:ext uri="{FF2B5EF4-FFF2-40B4-BE49-F238E27FC236}">
              <a16:creationId xmlns:a16="http://schemas.microsoft.com/office/drawing/2014/main" id="{00000000-0008-0000-2000-00009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 name="155 CuadroTexto">
          <a:extLst>
            <a:ext uri="{FF2B5EF4-FFF2-40B4-BE49-F238E27FC236}">
              <a16:creationId xmlns:a16="http://schemas.microsoft.com/office/drawing/2014/main" id="{00000000-0008-0000-2000-00009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 name="156 CuadroTexto">
          <a:extLst>
            <a:ext uri="{FF2B5EF4-FFF2-40B4-BE49-F238E27FC236}">
              <a16:creationId xmlns:a16="http://schemas.microsoft.com/office/drawing/2014/main" id="{00000000-0008-0000-2000-00009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 name="157 CuadroTexto">
          <a:extLst>
            <a:ext uri="{FF2B5EF4-FFF2-40B4-BE49-F238E27FC236}">
              <a16:creationId xmlns:a16="http://schemas.microsoft.com/office/drawing/2014/main" id="{00000000-0008-0000-2000-00009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 name="158 CuadroTexto">
          <a:extLst>
            <a:ext uri="{FF2B5EF4-FFF2-40B4-BE49-F238E27FC236}">
              <a16:creationId xmlns:a16="http://schemas.microsoft.com/office/drawing/2014/main" id="{00000000-0008-0000-2000-00009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 name="159 CuadroTexto">
          <a:extLst>
            <a:ext uri="{FF2B5EF4-FFF2-40B4-BE49-F238E27FC236}">
              <a16:creationId xmlns:a16="http://schemas.microsoft.com/office/drawing/2014/main" id="{00000000-0008-0000-2000-0000A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 name="160 CuadroTexto">
          <a:extLst>
            <a:ext uri="{FF2B5EF4-FFF2-40B4-BE49-F238E27FC236}">
              <a16:creationId xmlns:a16="http://schemas.microsoft.com/office/drawing/2014/main" id="{00000000-0008-0000-2000-0000A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 name="161 CuadroTexto">
          <a:extLst>
            <a:ext uri="{FF2B5EF4-FFF2-40B4-BE49-F238E27FC236}">
              <a16:creationId xmlns:a16="http://schemas.microsoft.com/office/drawing/2014/main" id="{00000000-0008-0000-2000-0000A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 name="162 CuadroTexto">
          <a:extLst>
            <a:ext uri="{FF2B5EF4-FFF2-40B4-BE49-F238E27FC236}">
              <a16:creationId xmlns:a16="http://schemas.microsoft.com/office/drawing/2014/main" id="{00000000-0008-0000-2000-0000A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 name="163 CuadroTexto">
          <a:extLst>
            <a:ext uri="{FF2B5EF4-FFF2-40B4-BE49-F238E27FC236}">
              <a16:creationId xmlns:a16="http://schemas.microsoft.com/office/drawing/2014/main" id="{00000000-0008-0000-2000-0000A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 name="164 CuadroTexto">
          <a:extLst>
            <a:ext uri="{FF2B5EF4-FFF2-40B4-BE49-F238E27FC236}">
              <a16:creationId xmlns:a16="http://schemas.microsoft.com/office/drawing/2014/main" id="{00000000-0008-0000-2000-0000A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6" name="165 CuadroTexto">
          <a:extLst>
            <a:ext uri="{FF2B5EF4-FFF2-40B4-BE49-F238E27FC236}">
              <a16:creationId xmlns:a16="http://schemas.microsoft.com/office/drawing/2014/main" id="{00000000-0008-0000-2000-0000A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 name="166 CuadroTexto">
          <a:extLst>
            <a:ext uri="{FF2B5EF4-FFF2-40B4-BE49-F238E27FC236}">
              <a16:creationId xmlns:a16="http://schemas.microsoft.com/office/drawing/2014/main" id="{00000000-0008-0000-2000-0000A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 name="167 CuadroTexto">
          <a:extLst>
            <a:ext uri="{FF2B5EF4-FFF2-40B4-BE49-F238E27FC236}">
              <a16:creationId xmlns:a16="http://schemas.microsoft.com/office/drawing/2014/main" id="{00000000-0008-0000-2000-0000A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9" name="168 CuadroTexto">
          <a:extLst>
            <a:ext uri="{FF2B5EF4-FFF2-40B4-BE49-F238E27FC236}">
              <a16:creationId xmlns:a16="http://schemas.microsoft.com/office/drawing/2014/main" id="{00000000-0008-0000-2000-0000A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 name="169 CuadroTexto">
          <a:extLst>
            <a:ext uri="{FF2B5EF4-FFF2-40B4-BE49-F238E27FC236}">
              <a16:creationId xmlns:a16="http://schemas.microsoft.com/office/drawing/2014/main" id="{00000000-0008-0000-2000-0000A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 name="170 CuadroTexto">
          <a:extLst>
            <a:ext uri="{FF2B5EF4-FFF2-40B4-BE49-F238E27FC236}">
              <a16:creationId xmlns:a16="http://schemas.microsoft.com/office/drawing/2014/main" id="{00000000-0008-0000-2000-0000A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 name="171 CuadroTexto">
          <a:extLst>
            <a:ext uri="{FF2B5EF4-FFF2-40B4-BE49-F238E27FC236}">
              <a16:creationId xmlns:a16="http://schemas.microsoft.com/office/drawing/2014/main" id="{00000000-0008-0000-2000-0000A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 name="172 CuadroTexto">
          <a:extLst>
            <a:ext uri="{FF2B5EF4-FFF2-40B4-BE49-F238E27FC236}">
              <a16:creationId xmlns:a16="http://schemas.microsoft.com/office/drawing/2014/main" id="{00000000-0008-0000-2000-0000A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 name="173 CuadroTexto">
          <a:extLst>
            <a:ext uri="{FF2B5EF4-FFF2-40B4-BE49-F238E27FC236}">
              <a16:creationId xmlns:a16="http://schemas.microsoft.com/office/drawing/2014/main" id="{00000000-0008-0000-2000-0000A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 name="174 CuadroTexto">
          <a:extLst>
            <a:ext uri="{FF2B5EF4-FFF2-40B4-BE49-F238E27FC236}">
              <a16:creationId xmlns:a16="http://schemas.microsoft.com/office/drawing/2014/main" id="{00000000-0008-0000-2000-0000A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 name="175 CuadroTexto">
          <a:extLst>
            <a:ext uri="{FF2B5EF4-FFF2-40B4-BE49-F238E27FC236}">
              <a16:creationId xmlns:a16="http://schemas.microsoft.com/office/drawing/2014/main" id="{00000000-0008-0000-2000-0000B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 name="176 CuadroTexto">
          <a:extLst>
            <a:ext uri="{FF2B5EF4-FFF2-40B4-BE49-F238E27FC236}">
              <a16:creationId xmlns:a16="http://schemas.microsoft.com/office/drawing/2014/main" id="{00000000-0008-0000-2000-0000B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 name="177 CuadroTexto">
          <a:extLst>
            <a:ext uri="{FF2B5EF4-FFF2-40B4-BE49-F238E27FC236}">
              <a16:creationId xmlns:a16="http://schemas.microsoft.com/office/drawing/2014/main" id="{00000000-0008-0000-2000-0000B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 name="178 CuadroTexto">
          <a:extLst>
            <a:ext uri="{FF2B5EF4-FFF2-40B4-BE49-F238E27FC236}">
              <a16:creationId xmlns:a16="http://schemas.microsoft.com/office/drawing/2014/main" id="{00000000-0008-0000-2000-0000B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 name="179 CuadroTexto">
          <a:extLst>
            <a:ext uri="{FF2B5EF4-FFF2-40B4-BE49-F238E27FC236}">
              <a16:creationId xmlns:a16="http://schemas.microsoft.com/office/drawing/2014/main" id="{00000000-0008-0000-2000-0000B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 name="180 CuadroTexto">
          <a:extLst>
            <a:ext uri="{FF2B5EF4-FFF2-40B4-BE49-F238E27FC236}">
              <a16:creationId xmlns:a16="http://schemas.microsoft.com/office/drawing/2014/main" id="{00000000-0008-0000-2000-0000B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 name="181 CuadroTexto">
          <a:extLst>
            <a:ext uri="{FF2B5EF4-FFF2-40B4-BE49-F238E27FC236}">
              <a16:creationId xmlns:a16="http://schemas.microsoft.com/office/drawing/2014/main" id="{00000000-0008-0000-2000-0000B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 name="182 CuadroTexto">
          <a:extLst>
            <a:ext uri="{FF2B5EF4-FFF2-40B4-BE49-F238E27FC236}">
              <a16:creationId xmlns:a16="http://schemas.microsoft.com/office/drawing/2014/main" id="{00000000-0008-0000-2000-0000B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4" name="183 CuadroTexto">
          <a:extLst>
            <a:ext uri="{FF2B5EF4-FFF2-40B4-BE49-F238E27FC236}">
              <a16:creationId xmlns:a16="http://schemas.microsoft.com/office/drawing/2014/main" id="{00000000-0008-0000-2000-0000B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 name="184 CuadroTexto">
          <a:extLst>
            <a:ext uri="{FF2B5EF4-FFF2-40B4-BE49-F238E27FC236}">
              <a16:creationId xmlns:a16="http://schemas.microsoft.com/office/drawing/2014/main" id="{00000000-0008-0000-2000-0000B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 name="185 CuadroTexto">
          <a:extLst>
            <a:ext uri="{FF2B5EF4-FFF2-40B4-BE49-F238E27FC236}">
              <a16:creationId xmlns:a16="http://schemas.microsoft.com/office/drawing/2014/main" id="{00000000-0008-0000-2000-0000B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 name="186 CuadroTexto">
          <a:extLst>
            <a:ext uri="{FF2B5EF4-FFF2-40B4-BE49-F238E27FC236}">
              <a16:creationId xmlns:a16="http://schemas.microsoft.com/office/drawing/2014/main" id="{00000000-0008-0000-2000-0000B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 name="187 CuadroTexto">
          <a:extLst>
            <a:ext uri="{FF2B5EF4-FFF2-40B4-BE49-F238E27FC236}">
              <a16:creationId xmlns:a16="http://schemas.microsoft.com/office/drawing/2014/main" id="{00000000-0008-0000-2000-0000B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 name="188 CuadroTexto">
          <a:extLst>
            <a:ext uri="{FF2B5EF4-FFF2-40B4-BE49-F238E27FC236}">
              <a16:creationId xmlns:a16="http://schemas.microsoft.com/office/drawing/2014/main" id="{00000000-0008-0000-2000-0000B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 name="189 CuadroTexto">
          <a:extLst>
            <a:ext uri="{FF2B5EF4-FFF2-40B4-BE49-F238E27FC236}">
              <a16:creationId xmlns:a16="http://schemas.microsoft.com/office/drawing/2014/main" id="{00000000-0008-0000-2000-0000B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 name="190 CuadroTexto">
          <a:extLst>
            <a:ext uri="{FF2B5EF4-FFF2-40B4-BE49-F238E27FC236}">
              <a16:creationId xmlns:a16="http://schemas.microsoft.com/office/drawing/2014/main" id="{00000000-0008-0000-2000-0000B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 name="191 CuadroTexto">
          <a:extLst>
            <a:ext uri="{FF2B5EF4-FFF2-40B4-BE49-F238E27FC236}">
              <a16:creationId xmlns:a16="http://schemas.microsoft.com/office/drawing/2014/main" id="{00000000-0008-0000-2000-0000C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 name="192 CuadroTexto">
          <a:extLst>
            <a:ext uri="{FF2B5EF4-FFF2-40B4-BE49-F238E27FC236}">
              <a16:creationId xmlns:a16="http://schemas.microsoft.com/office/drawing/2014/main" id="{00000000-0008-0000-2000-0000C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 name="193 CuadroTexto">
          <a:extLst>
            <a:ext uri="{FF2B5EF4-FFF2-40B4-BE49-F238E27FC236}">
              <a16:creationId xmlns:a16="http://schemas.microsoft.com/office/drawing/2014/main" id="{00000000-0008-0000-2000-0000C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 name="194 CuadroTexto">
          <a:extLst>
            <a:ext uri="{FF2B5EF4-FFF2-40B4-BE49-F238E27FC236}">
              <a16:creationId xmlns:a16="http://schemas.microsoft.com/office/drawing/2014/main" id="{00000000-0008-0000-2000-0000C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 name="195 CuadroTexto">
          <a:extLst>
            <a:ext uri="{FF2B5EF4-FFF2-40B4-BE49-F238E27FC236}">
              <a16:creationId xmlns:a16="http://schemas.microsoft.com/office/drawing/2014/main" id="{00000000-0008-0000-2000-0000C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 name="196 CuadroTexto">
          <a:extLst>
            <a:ext uri="{FF2B5EF4-FFF2-40B4-BE49-F238E27FC236}">
              <a16:creationId xmlns:a16="http://schemas.microsoft.com/office/drawing/2014/main" id="{00000000-0008-0000-2000-0000C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 name="197 CuadroTexto">
          <a:extLst>
            <a:ext uri="{FF2B5EF4-FFF2-40B4-BE49-F238E27FC236}">
              <a16:creationId xmlns:a16="http://schemas.microsoft.com/office/drawing/2014/main" id="{00000000-0008-0000-2000-0000C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 name="198 CuadroTexto">
          <a:extLst>
            <a:ext uri="{FF2B5EF4-FFF2-40B4-BE49-F238E27FC236}">
              <a16:creationId xmlns:a16="http://schemas.microsoft.com/office/drawing/2014/main" id="{00000000-0008-0000-2000-0000C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 name="199 CuadroTexto">
          <a:extLst>
            <a:ext uri="{FF2B5EF4-FFF2-40B4-BE49-F238E27FC236}">
              <a16:creationId xmlns:a16="http://schemas.microsoft.com/office/drawing/2014/main" id="{00000000-0008-0000-2000-0000C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1" name="200 CuadroTexto">
          <a:extLst>
            <a:ext uri="{FF2B5EF4-FFF2-40B4-BE49-F238E27FC236}">
              <a16:creationId xmlns:a16="http://schemas.microsoft.com/office/drawing/2014/main" id="{00000000-0008-0000-2000-0000C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 name="201 CuadroTexto">
          <a:extLst>
            <a:ext uri="{FF2B5EF4-FFF2-40B4-BE49-F238E27FC236}">
              <a16:creationId xmlns:a16="http://schemas.microsoft.com/office/drawing/2014/main" id="{00000000-0008-0000-2000-0000C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 name="202 CuadroTexto">
          <a:extLst>
            <a:ext uri="{FF2B5EF4-FFF2-40B4-BE49-F238E27FC236}">
              <a16:creationId xmlns:a16="http://schemas.microsoft.com/office/drawing/2014/main" id="{00000000-0008-0000-2000-0000C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4" name="203 CuadroTexto">
          <a:extLst>
            <a:ext uri="{FF2B5EF4-FFF2-40B4-BE49-F238E27FC236}">
              <a16:creationId xmlns:a16="http://schemas.microsoft.com/office/drawing/2014/main" id="{00000000-0008-0000-2000-0000C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5" name="204 CuadroTexto">
          <a:extLst>
            <a:ext uri="{FF2B5EF4-FFF2-40B4-BE49-F238E27FC236}">
              <a16:creationId xmlns:a16="http://schemas.microsoft.com/office/drawing/2014/main" id="{00000000-0008-0000-2000-0000C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6" name="205 CuadroTexto">
          <a:extLst>
            <a:ext uri="{FF2B5EF4-FFF2-40B4-BE49-F238E27FC236}">
              <a16:creationId xmlns:a16="http://schemas.microsoft.com/office/drawing/2014/main" id="{00000000-0008-0000-2000-0000C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7" name="206 CuadroTexto">
          <a:extLst>
            <a:ext uri="{FF2B5EF4-FFF2-40B4-BE49-F238E27FC236}">
              <a16:creationId xmlns:a16="http://schemas.microsoft.com/office/drawing/2014/main" id="{00000000-0008-0000-2000-0000C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8" name="207 CuadroTexto">
          <a:extLst>
            <a:ext uri="{FF2B5EF4-FFF2-40B4-BE49-F238E27FC236}">
              <a16:creationId xmlns:a16="http://schemas.microsoft.com/office/drawing/2014/main" id="{00000000-0008-0000-2000-0000D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9" name="208 CuadroTexto">
          <a:extLst>
            <a:ext uri="{FF2B5EF4-FFF2-40B4-BE49-F238E27FC236}">
              <a16:creationId xmlns:a16="http://schemas.microsoft.com/office/drawing/2014/main" id="{00000000-0008-0000-2000-0000D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0" name="209 CuadroTexto">
          <a:extLst>
            <a:ext uri="{FF2B5EF4-FFF2-40B4-BE49-F238E27FC236}">
              <a16:creationId xmlns:a16="http://schemas.microsoft.com/office/drawing/2014/main" id="{00000000-0008-0000-2000-0000D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1" name="210 CuadroTexto">
          <a:extLst>
            <a:ext uri="{FF2B5EF4-FFF2-40B4-BE49-F238E27FC236}">
              <a16:creationId xmlns:a16="http://schemas.microsoft.com/office/drawing/2014/main" id="{00000000-0008-0000-2000-0000D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2" name="211 CuadroTexto">
          <a:extLst>
            <a:ext uri="{FF2B5EF4-FFF2-40B4-BE49-F238E27FC236}">
              <a16:creationId xmlns:a16="http://schemas.microsoft.com/office/drawing/2014/main" id="{00000000-0008-0000-2000-0000D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3" name="212 CuadroTexto">
          <a:extLst>
            <a:ext uri="{FF2B5EF4-FFF2-40B4-BE49-F238E27FC236}">
              <a16:creationId xmlns:a16="http://schemas.microsoft.com/office/drawing/2014/main" id="{00000000-0008-0000-2000-0000D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4" name="213 CuadroTexto">
          <a:extLst>
            <a:ext uri="{FF2B5EF4-FFF2-40B4-BE49-F238E27FC236}">
              <a16:creationId xmlns:a16="http://schemas.microsoft.com/office/drawing/2014/main" id="{00000000-0008-0000-2000-0000D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5" name="214 CuadroTexto">
          <a:extLst>
            <a:ext uri="{FF2B5EF4-FFF2-40B4-BE49-F238E27FC236}">
              <a16:creationId xmlns:a16="http://schemas.microsoft.com/office/drawing/2014/main" id="{00000000-0008-0000-2000-0000D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6" name="215 CuadroTexto">
          <a:extLst>
            <a:ext uri="{FF2B5EF4-FFF2-40B4-BE49-F238E27FC236}">
              <a16:creationId xmlns:a16="http://schemas.microsoft.com/office/drawing/2014/main" id="{00000000-0008-0000-2000-0000D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7" name="216 CuadroTexto">
          <a:extLst>
            <a:ext uri="{FF2B5EF4-FFF2-40B4-BE49-F238E27FC236}">
              <a16:creationId xmlns:a16="http://schemas.microsoft.com/office/drawing/2014/main" id="{00000000-0008-0000-2000-0000D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8" name="217 CuadroTexto">
          <a:extLst>
            <a:ext uri="{FF2B5EF4-FFF2-40B4-BE49-F238E27FC236}">
              <a16:creationId xmlns:a16="http://schemas.microsoft.com/office/drawing/2014/main" id="{00000000-0008-0000-2000-0000D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19" name="218 CuadroTexto">
          <a:extLst>
            <a:ext uri="{FF2B5EF4-FFF2-40B4-BE49-F238E27FC236}">
              <a16:creationId xmlns:a16="http://schemas.microsoft.com/office/drawing/2014/main" id="{00000000-0008-0000-2000-0000D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0" name="219 CuadroTexto">
          <a:extLst>
            <a:ext uri="{FF2B5EF4-FFF2-40B4-BE49-F238E27FC236}">
              <a16:creationId xmlns:a16="http://schemas.microsoft.com/office/drawing/2014/main" id="{00000000-0008-0000-2000-0000D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 name="220 CuadroTexto">
          <a:extLst>
            <a:ext uri="{FF2B5EF4-FFF2-40B4-BE49-F238E27FC236}">
              <a16:creationId xmlns:a16="http://schemas.microsoft.com/office/drawing/2014/main" id="{00000000-0008-0000-2000-0000D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 name="221 CuadroTexto">
          <a:extLst>
            <a:ext uri="{FF2B5EF4-FFF2-40B4-BE49-F238E27FC236}">
              <a16:creationId xmlns:a16="http://schemas.microsoft.com/office/drawing/2014/main" id="{00000000-0008-0000-2000-0000D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 name="222 CuadroTexto">
          <a:extLst>
            <a:ext uri="{FF2B5EF4-FFF2-40B4-BE49-F238E27FC236}">
              <a16:creationId xmlns:a16="http://schemas.microsoft.com/office/drawing/2014/main" id="{00000000-0008-0000-2000-0000D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 name="223 CuadroTexto">
          <a:extLst>
            <a:ext uri="{FF2B5EF4-FFF2-40B4-BE49-F238E27FC236}">
              <a16:creationId xmlns:a16="http://schemas.microsoft.com/office/drawing/2014/main" id="{00000000-0008-0000-2000-0000E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 name="224 CuadroTexto">
          <a:extLst>
            <a:ext uri="{FF2B5EF4-FFF2-40B4-BE49-F238E27FC236}">
              <a16:creationId xmlns:a16="http://schemas.microsoft.com/office/drawing/2014/main" id="{00000000-0008-0000-2000-0000E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 name="225 CuadroTexto">
          <a:extLst>
            <a:ext uri="{FF2B5EF4-FFF2-40B4-BE49-F238E27FC236}">
              <a16:creationId xmlns:a16="http://schemas.microsoft.com/office/drawing/2014/main" id="{00000000-0008-0000-2000-0000E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 name="226 CuadroTexto">
          <a:extLst>
            <a:ext uri="{FF2B5EF4-FFF2-40B4-BE49-F238E27FC236}">
              <a16:creationId xmlns:a16="http://schemas.microsoft.com/office/drawing/2014/main" id="{00000000-0008-0000-2000-0000E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 name="227 CuadroTexto">
          <a:extLst>
            <a:ext uri="{FF2B5EF4-FFF2-40B4-BE49-F238E27FC236}">
              <a16:creationId xmlns:a16="http://schemas.microsoft.com/office/drawing/2014/main" id="{00000000-0008-0000-2000-0000E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 name="228 CuadroTexto">
          <a:extLst>
            <a:ext uri="{FF2B5EF4-FFF2-40B4-BE49-F238E27FC236}">
              <a16:creationId xmlns:a16="http://schemas.microsoft.com/office/drawing/2014/main" id="{00000000-0008-0000-2000-0000E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 name="229 CuadroTexto">
          <a:extLst>
            <a:ext uri="{FF2B5EF4-FFF2-40B4-BE49-F238E27FC236}">
              <a16:creationId xmlns:a16="http://schemas.microsoft.com/office/drawing/2014/main" id="{00000000-0008-0000-2000-0000E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 name="230 CuadroTexto">
          <a:extLst>
            <a:ext uri="{FF2B5EF4-FFF2-40B4-BE49-F238E27FC236}">
              <a16:creationId xmlns:a16="http://schemas.microsoft.com/office/drawing/2014/main" id="{00000000-0008-0000-2000-0000E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 name="231 CuadroTexto">
          <a:extLst>
            <a:ext uri="{FF2B5EF4-FFF2-40B4-BE49-F238E27FC236}">
              <a16:creationId xmlns:a16="http://schemas.microsoft.com/office/drawing/2014/main" id="{00000000-0008-0000-2000-0000E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 name="232 CuadroTexto">
          <a:extLst>
            <a:ext uri="{FF2B5EF4-FFF2-40B4-BE49-F238E27FC236}">
              <a16:creationId xmlns:a16="http://schemas.microsoft.com/office/drawing/2014/main" id="{00000000-0008-0000-2000-0000E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 name="233 CuadroTexto">
          <a:extLst>
            <a:ext uri="{FF2B5EF4-FFF2-40B4-BE49-F238E27FC236}">
              <a16:creationId xmlns:a16="http://schemas.microsoft.com/office/drawing/2014/main" id="{00000000-0008-0000-2000-0000E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 name="234 CuadroTexto">
          <a:extLst>
            <a:ext uri="{FF2B5EF4-FFF2-40B4-BE49-F238E27FC236}">
              <a16:creationId xmlns:a16="http://schemas.microsoft.com/office/drawing/2014/main" id="{00000000-0008-0000-2000-0000E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6" name="235 CuadroTexto">
          <a:extLst>
            <a:ext uri="{FF2B5EF4-FFF2-40B4-BE49-F238E27FC236}">
              <a16:creationId xmlns:a16="http://schemas.microsoft.com/office/drawing/2014/main" id="{00000000-0008-0000-2000-0000E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 name="236 CuadroTexto">
          <a:extLst>
            <a:ext uri="{FF2B5EF4-FFF2-40B4-BE49-F238E27FC236}">
              <a16:creationId xmlns:a16="http://schemas.microsoft.com/office/drawing/2014/main" id="{00000000-0008-0000-2000-0000E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 name="237 CuadroTexto">
          <a:extLst>
            <a:ext uri="{FF2B5EF4-FFF2-40B4-BE49-F238E27FC236}">
              <a16:creationId xmlns:a16="http://schemas.microsoft.com/office/drawing/2014/main" id="{00000000-0008-0000-2000-0000E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 name="238 CuadroTexto">
          <a:extLst>
            <a:ext uri="{FF2B5EF4-FFF2-40B4-BE49-F238E27FC236}">
              <a16:creationId xmlns:a16="http://schemas.microsoft.com/office/drawing/2014/main" id="{00000000-0008-0000-2000-0000E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 name="239 CuadroTexto">
          <a:extLst>
            <a:ext uri="{FF2B5EF4-FFF2-40B4-BE49-F238E27FC236}">
              <a16:creationId xmlns:a16="http://schemas.microsoft.com/office/drawing/2014/main" id="{00000000-0008-0000-2000-0000F0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 name="240 CuadroTexto">
          <a:extLst>
            <a:ext uri="{FF2B5EF4-FFF2-40B4-BE49-F238E27FC236}">
              <a16:creationId xmlns:a16="http://schemas.microsoft.com/office/drawing/2014/main" id="{00000000-0008-0000-2000-0000F1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 name="241 CuadroTexto">
          <a:extLst>
            <a:ext uri="{FF2B5EF4-FFF2-40B4-BE49-F238E27FC236}">
              <a16:creationId xmlns:a16="http://schemas.microsoft.com/office/drawing/2014/main" id="{00000000-0008-0000-2000-0000F2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 name="242 CuadroTexto">
          <a:extLst>
            <a:ext uri="{FF2B5EF4-FFF2-40B4-BE49-F238E27FC236}">
              <a16:creationId xmlns:a16="http://schemas.microsoft.com/office/drawing/2014/main" id="{00000000-0008-0000-2000-0000F3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 name="243 CuadroTexto">
          <a:extLst>
            <a:ext uri="{FF2B5EF4-FFF2-40B4-BE49-F238E27FC236}">
              <a16:creationId xmlns:a16="http://schemas.microsoft.com/office/drawing/2014/main" id="{00000000-0008-0000-2000-0000F4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 name="244 CuadroTexto">
          <a:extLst>
            <a:ext uri="{FF2B5EF4-FFF2-40B4-BE49-F238E27FC236}">
              <a16:creationId xmlns:a16="http://schemas.microsoft.com/office/drawing/2014/main" id="{00000000-0008-0000-2000-0000F5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 name="245 CuadroTexto">
          <a:extLst>
            <a:ext uri="{FF2B5EF4-FFF2-40B4-BE49-F238E27FC236}">
              <a16:creationId xmlns:a16="http://schemas.microsoft.com/office/drawing/2014/main" id="{00000000-0008-0000-2000-0000F6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 name="246 CuadroTexto">
          <a:extLst>
            <a:ext uri="{FF2B5EF4-FFF2-40B4-BE49-F238E27FC236}">
              <a16:creationId xmlns:a16="http://schemas.microsoft.com/office/drawing/2014/main" id="{00000000-0008-0000-2000-0000F7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 name="247 CuadroTexto">
          <a:extLst>
            <a:ext uri="{FF2B5EF4-FFF2-40B4-BE49-F238E27FC236}">
              <a16:creationId xmlns:a16="http://schemas.microsoft.com/office/drawing/2014/main" id="{00000000-0008-0000-2000-0000F8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 name="248 CuadroTexto">
          <a:extLst>
            <a:ext uri="{FF2B5EF4-FFF2-40B4-BE49-F238E27FC236}">
              <a16:creationId xmlns:a16="http://schemas.microsoft.com/office/drawing/2014/main" id="{00000000-0008-0000-2000-0000F9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 name="249 CuadroTexto">
          <a:extLst>
            <a:ext uri="{FF2B5EF4-FFF2-40B4-BE49-F238E27FC236}">
              <a16:creationId xmlns:a16="http://schemas.microsoft.com/office/drawing/2014/main" id="{00000000-0008-0000-2000-0000FA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 name="250 CuadroTexto">
          <a:extLst>
            <a:ext uri="{FF2B5EF4-FFF2-40B4-BE49-F238E27FC236}">
              <a16:creationId xmlns:a16="http://schemas.microsoft.com/office/drawing/2014/main" id="{00000000-0008-0000-2000-0000FB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 name="251 CuadroTexto">
          <a:extLst>
            <a:ext uri="{FF2B5EF4-FFF2-40B4-BE49-F238E27FC236}">
              <a16:creationId xmlns:a16="http://schemas.microsoft.com/office/drawing/2014/main" id="{00000000-0008-0000-2000-0000FC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 name="252 CuadroTexto">
          <a:extLst>
            <a:ext uri="{FF2B5EF4-FFF2-40B4-BE49-F238E27FC236}">
              <a16:creationId xmlns:a16="http://schemas.microsoft.com/office/drawing/2014/main" id="{00000000-0008-0000-2000-0000FD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4" name="253 CuadroTexto">
          <a:extLst>
            <a:ext uri="{FF2B5EF4-FFF2-40B4-BE49-F238E27FC236}">
              <a16:creationId xmlns:a16="http://schemas.microsoft.com/office/drawing/2014/main" id="{00000000-0008-0000-2000-0000FE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 name="254 CuadroTexto">
          <a:extLst>
            <a:ext uri="{FF2B5EF4-FFF2-40B4-BE49-F238E27FC236}">
              <a16:creationId xmlns:a16="http://schemas.microsoft.com/office/drawing/2014/main" id="{00000000-0008-0000-2000-0000FF0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 name="255 CuadroTexto">
          <a:extLst>
            <a:ext uri="{FF2B5EF4-FFF2-40B4-BE49-F238E27FC236}">
              <a16:creationId xmlns:a16="http://schemas.microsoft.com/office/drawing/2014/main" id="{00000000-0008-0000-2000-00000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 name="256 CuadroTexto">
          <a:extLst>
            <a:ext uri="{FF2B5EF4-FFF2-40B4-BE49-F238E27FC236}">
              <a16:creationId xmlns:a16="http://schemas.microsoft.com/office/drawing/2014/main" id="{00000000-0008-0000-2000-00000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 name="257 CuadroTexto">
          <a:extLst>
            <a:ext uri="{FF2B5EF4-FFF2-40B4-BE49-F238E27FC236}">
              <a16:creationId xmlns:a16="http://schemas.microsoft.com/office/drawing/2014/main" id="{00000000-0008-0000-2000-00000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 name="258 CuadroTexto">
          <a:extLst>
            <a:ext uri="{FF2B5EF4-FFF2-40B4-BE49-F238E27FC236}">
              <a16:creationId xmlns:a16="http://schemas.microsoft.com/office/drawing/2014/main" id="{00000000-0008-0000-2000-00000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 name="259 CuadroTexto">
          <a:extLst>
            <a:ext uri="{FF2B5EF4-FFF2-40B4-BE49-F238E27FC236}">
              <a16:creationId xmlns:a16="http://schemas.microsoft.com/office/drawing/2014/main" id="{00000000-0008-0000-2000-00000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 name="260 CuadroTexto">
          <a:extLst>
            <a:ext uri="{FF2B5EF4-FFF2-40B4-BE49-F238E27FC236}">
              <a16:creationId xmlns:a16="http://schemas.microsoft.com/office/drawing/2014/main" id="{00000000-0008-0000-2000-00000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 name="261 CuadroTexto">
          <a:extLst>
            <a:ext uri="{FF2B5EF4-FFF2-40B4-BE49-F238E27FC236}">
              <a16:creationId xmlns:a16="http://schemas.microsoft.com/office/drawing/2014/main" id="{00000000-0008-0000-2000-00000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 name="262 CuadroTexto">
          <a:extLst>
            <a:ext uri="{FF2B5EF4-FFF2-40B4-BE49-F238E27FC236}">
              <a16:creationId xmlns:a16="http://schemas.microsoft.com/office/drawing/2014/main" id="{00000000-0008-0000-2000-00000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 name="263 CuadroTexto">
          <a:extLst>
            <a:ext uri="{FF2B5EF4-FFF2-40B4-BE49-F238E27FC236}">
              <a16:creationId xmlns:a16="http://schemas.microsoft.com/office/drawing/2014/main" id="{00000000-0008-0000-2000-00000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 name="264 CuadroTexto">
          <a:extLst>
            <a:ext uri="{FF2B5EF4-FFF2-40B4-BE49-F238E27FC236}">
              <a16:creationId xmlns:a16="http://schemas.microsoft.com/office/drawing/2014/main" id="{00000000-0008-0000-2000-00000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 name="265 CuadroTexto">
          <a:extLst>
            <a:ext uri="{FF2B5EF4-FFF2-40B4-BE49-F238E27FC236}">
              <a16:creationId xmlns:a16="http://schemas.microsoft.com/office/drawing/2014/main" id="{00000000-0008-0000-2000-00000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 name="266 CuadroTexto">
          <a:extLst>
            <a:ext uri="{FF2B5EF4-FFF2-40B4-BE49-F238E27FC236}">
              <a16:creationId xmlns:a16="http://schemas.microsoft.com/office/drawing/2014/main" id="{00000000-0008-0000-2000-00000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 name="267 CuadroTexto">
          <a:extLst>
            <a:ext uri="{FF2B5EF4-FFF2-40B4-BE49-F238E27FC236}">
              <a16:creationId xmlns:a16="http://schemas.microsoft.com/office/drawing/2014/main" id="{00000000-0008-0000-2000-00000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69" name="268 CuadroTexto">
          <a:extLst>
            <a:ext uri="{FF2B5EF4-FFF2-40B4-BE49-F238E27FC236}">
              <a16:creationId xmlns:a16="http://schemas.microsoft.com/office/drawing/2014/main" id="{00000000-0008-0000-2000-00000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0" name="269 CuadroTexto">
          <a:extLst>
            <a:ext uri="{FF2B5EF4-FFF2-40B4-BE49-F238E27FC236}">
              <a16:creationId xmlns:a16="http://schemas.microsoft.com/office/drawing/2014/main" id="{00000000-0008-0000-2000-00000E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1" name="270 CuadroTexto">
          <a:extLst>
            <a:ext uri="{FF2B5EF4-FFF2-40B4-BE49-F238E27FC236}">
              <a16:creationId xmlns:a16="http://schemas.microsoft.com/office/drawing/2014/main" id="{00000000-0008-0000-2000-00000F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2" name="271 CuadroTexto">
          <a:extLst>
            <a:ext uri="{FF2B5EF4-FFF2-40B4-BE49-F238E27FC236}">
              <a16:creationId xmlns:a16="http://schemas.microsoft.com/office/drawing/2014/main" id="{00000000-0008-0000-2000-000010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3" name="272 CuadroTexto">
          <a:extLst>
            <a:ext uri="{FF2B5EF4-FFF2-40B4-BE49-F238E27FC236}">
              <a16:creationId xmlns:a16="http://schemas.microsoft.com/office/drawing/2014/main" id="{00000000-0008-0000-2000-000011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4" name="273 CuadroTexto">
          <a:extLst>
            <a:ext uri="{FF2B5EF4-FFF2-40B4-BE49-F238E27FC236}">
              <a16:creationId xmlns:a16="http://schemas.microsoft.com/office/drawing/2014/main" id="{00000000-0008-0000-2000-000012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5" name="274 CuadroTexto">
          <a:extLst>
            <a:ext uri="{FF2B5EF4-FFF2-40B4-BE49-F238E27FC236}">
              <a16:creationId xmlns:a16="http://schemas.microsoft.com/office/drawing/2014/main" id="{00000000-0008-0000-2000-000013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6" name="275 CuadroTexto">
          <a:extLst>
            <a:ext uri="{FF2B5EF4-FFF2-40B4-BE49-F238E27FC236}">
              <a16:creationId xmlns:a16="http://schemas.microsoft.com/office/drawing/2014/main" id="{00000000-0008-0000-2000-000014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7" name="276 CuadroTexto">
          <a:extLst>
            <a:ext uri="{FF2B5EF4-FFF2-40B4-BE49-F238E27FC236}">
              <a16:creationId xmlns:a16="http://schemas.microsoft.com/office/drawing/2014/main" id="{00000000-0008-0000-2000-000015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8" name="277 CuadroTexto">
          <a:extLst>
            <a:ext uri="{FF2B5EF4-FFF2-40B4-BE49-F238E27FC236}">
              <a16:creationId xmlns:a16="http://schemas.microsoft.com/office/drawing/2014/main" id="{00000000-0008-0000-2000-000016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79" name="278 CuadroTexto">
          <a:extLst>
            <a:ext uri="{FF2B5EF4-FFF2-40B4-BE49-F238E27FC236}">
              <a16:creationId xmlns:a16="http://schemas.microsoft.com/office/drawing/2014/main" id="{00000000-0008-0000-2000-000017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0" name="279 CuadroTexto">
          <a:extLst>
            <a:ext uri="{FF2B5EF4-FFF2-40B4-BE49-F238E27FC236}">
              <a16:creationId xmlns:a16="http://schemas.microsoft.com/office/drawing/2014/main" id="{00000000-0008-0000-2000-000018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1" name="280 CuadroTexto">
          <a:extLst>
            <a:ext uri="{FF2B5EF4-FFF2-40B4-BE49-F238E27FC236}">
              <a16:creationId xmlns:a16="http://schemas.microsoft.com/office/drawing/2014/main" id="{00000000-0008-0000-2000-000019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2" name="281 CuadroTexto">
          <a:extLst>
            <a:ext uri="{FF2B5EF4-FFF2-40B4-BE49-F238E27FC236}">
              <a16:creationId xmlns:a16="http://schemas.microsoft.com/office/drawing/2014/main" id="{00000000-0008-0000-2000-00001A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3" name="282 CuadroTexto">
          <a:extLst>
            <a:ext uri="{FF2B5EF4-FFF2-40B4-BE49-F238E27FC236}">
              <a16:creationId xmlns:a16="http://schemas.microsoft.com/office/drawing/2014/main" id="{00000000-0008-0000-2000-00001B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4" name="283 CuadroTexto">
          <a:extLst>
            <a:ext uri="{FF2B5EF4-FFF2-40B4-BE49-F238E27FC236}">
              <a16:creationId xmlns:a16="http://schemas.microsoft.com/office/drawing/2014/main" id="{00000000-0008-0000-2000-00001C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85" name="284 CuadroTexto">
          <a:extLst>
            <a:ext uri="{FF2B5EF4-FFF2-40B4-BE49-F238E27FC236}">
              <a16:creationId xmlns:a16="http://schemas.microsoft.com/office/drawing/2014/main" id="{00000000-0008-0000-2000-00001D0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6" name="285 CuadroTexto">
          <a:extLst>
            <a:ext uri="{FF2B5EF4-FFF2-40B4-BE49-F238E27FC236}">
              <a16:creationId xmlns:a16="http://schemas.microsoft.com/office/drawing/2014/main" id="{00000000-0008-0000-2000-00001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 name="286 CuadroTexto">
          <a:extLst>
            <a:ext uri="{FF2B5EF4-FFF2-40B4-BE49-F238E27FC236}">
              <a16:creationId xmlns:a16="http://schemas.microsoft.com/office/drawing/2014/main" id="{00000000-0008-0000-2000-00001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 name="287 CuadroTexto">
          <a:extLst>
            <a:ext uri="{FF2B5EF4-FFF2-40B4-BE49-F238E27FC236}">
              <a16:creationId xmlns:a16="http://schemas.microsoft.com/office/drawing/2014/main" id="{00000000-0008-0000-2000-00002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 name="288 CuadroTexto">
          <a:extLst>
            <a:ext uri="{FF2B5EF4-FFF2-40B4-BE49-F238E27FC236}">
              <a16:creationId xmlns:a16="http://schemas.microsoft.com/office/drawing/2014/main" id="{00000000-0008-0000-2000-00002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 name="289 CuadroTexto">
          <a:extLst>
            <a:ext uri="{FF2B5EF4-FFF2-40B4-BE49-F238E27FC236}">
              <a16:creationId xmlns:a16="http://schemas.microsoft.com/office/drawing/2014/main" id="{00000000-0008-0000-2000-00002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 name="290 CuadroTexto">
          <a:extLst>
            <a:ext uri="{FF2B5EF4-FFF2-40B4-BE49-F238E27FC236}">
              <a16:creationId xmlns:a16="http://schemas.microsoft.com/office/drawing/2014/main" id="{00000000-0008-0000-2000-00002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 name="291 CuadroTexto">
          <a:extLst>
            <a:ext uri="{FF2B5EF4-FFF2-40B4-BE49-F238E27FC236}">
              <a16:creationId xmlns:a16="http://schemas.microsoft.com/office/drawing/2014/main" id="{00000000-0008-0000-2000-00002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 name="292 CuadroTexto">
          <a:extLst>
            <a:ext uri="{FF2B5EF4-FFF2-40B4-BE49-F238E27FC236}">
              <a16:creationId xmlns:a16="http://schemas.microsoft.com/office/drawing/2014/main" id="{00000000-0008-0000-2000-00002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 name="293 CuadroTexto">
          <a:extLst>
            <a:ext uri="{FF2B5EF4-FFF2-40B4-BE49-F238E27FC236}">
              <a16:creationId xmlns:a16="http://schemas.microsoft.com/office/drawing/2014/main" id="{00000000-0008-0000-2000-00002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 name="294 CuadroTexto">
          <a:extLst>
            <a:ext uri="{FF2B5EF4-FFF2-40B4-BE49-F238E27FC236}">
              <a16:creationId xmlns:a16="http://schemas.microsoft.com/office/drawing/2014/main" id="{00000000-0008-0000-2000-00002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 name="295 CuadroTexto">
          <a:extLst>
            <a:ext uri="{FF2B5EF4-FFF2-40B4-BE49-F238E27FC236}">
              <a16:creationId xmlns:a16="http://schemas.microsoft.com/office/drawing/2014/main" id="{00000000-0008-0000-2000-00002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 name="296 CuadroTexto">
          <a:extLst>
            <a:ext uri="{FF2B5EF4-FFF2-40B4-BE49-F238E27FC236}">
              <a16:creationId xmlns:a16="http://schemas.microsoft.com/office/drawing/2014/main" id="{00000000-0008-0000-2000-00002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8" name="301 CuadroTexto">
          <a:extLst>
            <a:ext uri="{FF2B5EF4-FFF2-40B4-BE49-F238E27FC236}">
              <a16:creationId xmlns:a16="http://schemas.microsoft.com/office/drawing/2014/main" id="{00000000-0008-0000-2000-00002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99" name="302 CuadroTexto">
          <a:extLst>
            <a:ext uri="{FF2B5EF4-FFF2-40B4-BE49-F238E27FC236}">
              <a16:creationId xmlns:a16="http://schemas.microsoft.com/office/drawing/2014/main" id="{00000000-0008-0000-2000-00002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0" name="307 CuadroTexto">
          <a:extLst>
            <a:ext uri="{FF2B5EF4-FFF2-40B4-BE49-F238E27FC236}">
              <a16:creationId xmlns:a16="http://schemas.microsoft.com/office/drawing/2014/main" id="{00000000-0008-0000-2000-00002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1" name="308 CuadroTexto">
          <a:extLst>
            <a:ext uri="{FF2B5EF4-FFF2-40B4-BE49-F238E27FC236}">
              <a16:creationId xmlns:a16="http://schemas.microsoft.com/office/drawing/2014/main" id="{00000000-0008-0000-2000-00002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2" name="309 CuadroTexto">
          <a:extLst>
            <a:ext uri="{FF2B5EF4-FFF2-40B4-BE49-F238E27FC236}">
              <a16:creationId xmlns:a16="http://schemas.microsoft.com/office/drawing/2014/main" id="{00000000-0008-0000-2000-00002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3" name="310 CuadroTexto">
          <a:extLst>
            <a:ext uri="{FF2B5EF4-FFF2-40B4-BE49-F238E27FC236}">
              <a16:creationId xmlns:a16="http://schemas.microsoft.com/office/drawing/2014/main" id="{00000000-0008-0000-2000-00002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4" name="311 CuadroTexto">
          <a:extLst>
            <a:ext uri="{FF2B5EF4-FFF2-40B4-BE49-F238E27FC236}">
              <a16:creationId xmlns:a16="http://schemas.microsoft.com/office/drawing/2014/main" id="{00000000-0008-0000-2000-00003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5" name="312 CuadroTexto">
          <a:extLst>
            <a:ext uri="{FF2B5EF4-FFF2-40B4-BE49-F238E27FC236}">
              <a16:creationId xmlns:a16="http://schemas.microsoft.com/office/drawing/2014/main" id="{00000000-0008-0000-2000-00003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6" name="313 CuadroTexto">
          <a:extLst>
            <a:ext uri="{FF2B5EF4-FFF2-40B4-BE49-F238E27FC236}">
              <a16:creationId xmlns:a16="http://schemas.microsoft.com/office/drawing/2014/main" id="{00000000-0008-0000-2000-00003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7" name="314 CuadroTexto">
          <a:extLst>
            <a:ext uri="{FF2B5EF4-FFF2-40B4-BE49-F238E27FC236}">
              <a16:creationId xmlns:a16="http://schemas.microsoft.com/office/drawing/2014/main" id="{00000000-0008-0000-2000-00003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8" name="315 CuadroTexto">
          <a:extLst>
            <a:ext uri="{FF2B5EF4-FFF2-40B4-BE49-F238E27FC236}">
              <a16:creationId xmlns:a16="http://schemas.microsoft.com/office/drawing/2014/main" id="{00000000-0008-0000-2000-00003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09" name="316 CuadroTexto">
          <a:extLst>
            <a:ext uri="{FF2B5EF4-FFF2-40B4-BE49-F238E27FC236}">
              <a16:creationId xmlns:a16="http://schemas.microsoft.com/office/drawing/2014/main" id="{00000000-0008-0000-2000-00003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0" name="317 CuadroTexto">
          <a:extLst>
            <a:ext uri="{FF2B5EF4-FFF2-40B4-BE49-F238E27FC236}">
              <a16:creationId xmlns:a16="http://schemas.microsoft.com/office/drawing/2014/main" id="{00000000-0008-0000-2000-00003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1" name="318 CuadroTexto">
          <a:extLst>
            <a:ext uri="{FF2B5EF4-FFF2-40B4-BE49-F238E27FC236}">
              <a16:creationId xmlns:a16="http://schemas.microsoft.com/office/drawing/2014/main" id="{00000000-0008-0000-2000-00003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2" name="319 CuadroTexto">
          <a:extLst>
            <a:ext uri="{FF2B5EF4-FFF2-40B4-BE49-F238E27FC236}">
              <a16:creationId xmlns:a16="http://schemas.microsoft.com/office/drawing/2014/main" id="{00000000-0008-0000-2000-00003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3" name="320 CuadroTexto">
          <a:extLst>
            <a:ext uri="{FF2B5EF4-FFF2-40B4-BE49-F238E27FC236}">
              <a16:creationId xmlns:a16="http://schemas.microsoft.com/office/drawing/2014/main" id="{00000000-0008-0000-2000-00003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4" name="321 CuadroTexto">
          <a:extLst>
            <a:ext uri="{FF2B5EF4-FFF2-40B4-BE49-F238E27FC236}">
              <a16:creationId xmlns:a16="http://schemas.microsoft.com/office/drawing/2014/main" id="{00000000-0008-0000-2000-00003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5" name="322 CuadroTexto">
          <a:extLst>
            <a:ext uri="{FF2B5EF4-FFF2-40B4-BE49-F238E27FC236}">
              <a16:creationId xmlns:a16="http://schemas.microsoft.com/office/drawing/2014/main" id="{00000000-0008-0000-2000-00003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6" name="323 CuadroTexto">
          <a:extLst>
            <a:ext uri="{FF2B5EF4-FFF2-40B4-BE49-F238E27FC236}">
              <a16:creationId xmlns:a16="http://schemas.microsoft.com/office/drawing/2014/main" id="{00000000-0008-0000-2000-00003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7" name="324 CuadroTexto">
          <a:extLst>
            <a:ext uri="{FF2B5EF4-FFF2-40B4-BE49-F238E27FC236}">
              <a16:creationId xmlns:a16="http://schemas.microsoft.com/office/drawing/2014/main" id="{00000000-0008-0000-2000-00003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 name="325 CuadroTexto">
          <a:extLst>
            <a:ext uri="{FF2B5EF4-FFF2-40B4-BE49-F238E27FC236}">
              <a16:creationId xmlns:a16="http://schemas.microsoft.com/office/drawing/2014/main" id="{00000000-0008-0000-2000-00003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 name="326 CuadroTexto">
          <a:extLst>
            <a:ext uri="{FF2B5EF4-FFF2-40B4-BE49-F238E27FC236}">
              <a16:creationId xmlns:a16="http://schemas.microsoft.com/office/drawing/2014/main" id="{00000000-0008-0000-2000-00003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0" name="327 CuadroTexto">
          <a:extLst>
            <a:ext uri="{FF2B5EF4-FFF2-40B4-BE49-F238E27FC236}">
              <a16:creationId xmlns:a16="http://schemas.microsoft.com/office/drawing/2014/main" id="{00000000-0008-0000-2000-00004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1" name="328 CuadroTexto">
          <a:extLst>
            <a:ext uri="{FF2B5EF4-FFF2-40B4-BE49-F238E27FC236}">
              <a16:creationId xmlns:a16="http://schemas.microsoft.com/office/drawing/2014/main" id="{00000000-0008-0000-2000-00004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2" name="329 CuadroTexto">
          <a:extLst>
            <a:ext uri="{FF2B5EF4-FFF2-40B4-BE49-F238E27FC236}">
              <a16:creationId xmlns:a16="http://schemas.microsoft.com/office/drawing/2014/main" id="{00000000-0008-0000-2000-00004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3" name="330 CuadroTexto">
          <a:extLst>
            <a:ext uri="{FF2B5EF4-FFF2-40B4-BE49-F238E27FC236}">
              <a16:creationId xmlns:a16="http://schemas.microsoft.com/office/drawing/2014/main" id="{00000000-0008-0000-2000-00004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4" name="331 CuadroTexto">
          <a:extLst>
            <a:ext uri="{FF2B5EF4-FFF2-40B4-BE49-F238E27FC236}">
              <a16:creationId xmlns:a16="http://schemas.microsoft.com/office/drawing/2014/main" id="{00000000-0008-0000-2000-00004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5" name="332 CuadroTexto">
          <a:extLst>
            <a:ext uri="{FF2B5EF4-FFF2-40B4-BE49-F238E27FC236}">
              <a16:creationId xmlns:a16="http://schemas.microsoft.com/office/drawing/2014/main" id="{00000000-0008-0000-2000-00004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6" name="333 CuadroTexto">
          <a:extLst>
            <a:ext uri="{FF2B5EF4-FFF2-40B4-BE49-F238E27FC236}">
              <a16:creationId xmlns:a16="http://schemas.microsoft.com/office/drawing/2014/main" id="{00000000-0008-0000-2000-00004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7" name="334 CuadroTexto">
          <a:extLst>
            <a:ext uri="{FF2B5EF4-FFF2-40B4-BE49-F238E27FC236}">
              <a16:creationId xmlns:a16="http://schemas.microsoft.com/office/drawing/2014/main" id="{00000000-0008-0000-2000-00004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8" name="335 CuadroTexto">
          <a:extLst>
            <a:ext uri="{FF2B5EF4-FFF2-40B4-BE49-F238E27FC236}">
              <a16:creationId xmlns:a16="http://schemas.microsoft.com/office/drawing/2014/main" id="{00000000-0008-0000-2000-00004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29" name="336 CuadroTexto">
          <a:extLst>
            <a:ext uri="{FF2B5EF4-FFF2-40B4-BE49-F238E27FC236}">
              <a16:creationId xmlns:a16="http://schemas.microsoft.com/office/drawing/2014/main" id="{00000000-0008-0000-2000-00004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0" name="337 CuadroTexto">
          <a:extLst>
            <a:ext uri="{FF2B5EF4-FFF2-40B4-BE49-F238E27FC236}">
              <a16:creationId xmlns:a16="http://schemas.microsoft.com/office/drawing/2014/main" id="{00000000-0008-0000-2000-00004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1" name="338 CuadroTexto">
          <a:extLst>
            <a:ext uri="{FF2B5EF4-FFF2-40B4-BE49-F238E27FC236}">
              <a16:creationId xmlns:a16="http://schemas.microsoft.com/office/drawing/2014/main" id="{00000000-0008-0000-2000-00004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2" name="339 CuadroTexto">
          <a:extLst>
            <a:ext uri="{FF2B5EF4-FFF2-40B4-BE49-F238E27FC236}">
              <a16:creationId xmlns:a16="http://schemas.microsoft.com/office/drawing/2014/main" id="{00000000-0008-0000-2000-00004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3" name="340 CuadroTexto">
          <a:extLst>
            <a:ext uri="{FF2B5EF4-FFF2-40B4-BE49-F238E27FC236}">
              <a16:creationId xmlns:a16="http://schemas.microsoft.com/office/drawing/2014/main" id="{00000000-0008-0000-2000-00004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4" name="341 CuadroTexto">
          <a:extLst>
            <a:ext uri="{FF2B5EF4-FFF2-40B4-BE49-F238E27FC236}">
              <a16:creationId xmlns:a16="http://schemas.microsoft.com/office/drawing/2014/main" id="{00000000-0008-0000-2000-00004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5" name="342 CuadroTexto">
          <a:extLst>
            <a:ext uri="{FF2B5EF4-FFF2-40B4-BE49-F238E27FC236}">
              <a16:creationId xmlns:a16="http://schemas.microsoft.com/office/drawing/2014/main" id="{00000000-0008-0000-2000-00004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6" name="343 CuadroTexto">
          <a:extLst>
            <a:ext uri="{FF2B5EF4-FFF2-40B4-BE49-F238E27FC236}">
              <a16:creationId xmlns:a16="http://schemas.microsoft.com/office/drawing/2014/main" id="{00000000-0008-0000-2000-00005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7" name="344 CuadroTexto">
          <a:extLst>
            <a:ext uri="{FF2B5EF4-FFF2-40B4-BE49-F238E27FC236}">
              <a16:creationId xmlns:a16="http://schemas.microsoft.com/office/drawing/2014/main" id="{00000000-0008-0000-2000-00005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8" name="345 CuadroTexto">
          <a:extLst>
            <a:ext uri="{FF2B5EF4-FFF2-40B4-BE49-F238E27FC236}">
              <a16:creationId xmlns:a16="http://schemas.microsoft.com/office/drawing/2014/main" id="{00000000-0008-0000-2000-00005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39" name="346 CuadroTexto">
          <a:extLst>
            <a:ext uri="{FF2B5EF4-FFF2-40B4-BE49-F238E27FC236}">
              <a16:creationId xmlns:a16="http://schemas.microsoft.com/office/drawing/2014/main" id="{00000000-0008-0000-2000-00005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0" name="347 CuadroTexto">
          <a:extLst>
            <a:ext uri="{FF2B5EF4-FFF2-40B4-BE49-F238E27FC236}">
              <a16:creationId xmlns:a16="http://schemas.microsoft.com/office/drawing/2014/main" id="{00000000-0008-0000-2000-00005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1" name="348 CuadroTexto">
          <a:extLst>
            <a:ext uri="{FF2B5EF4-FFF2-40B4-BE49-F238E27FC236}">
              <a16:creationId xmlns:a16="http://schemas.microsoft.com/office/drawing/2014/main" id="{00000000-0008-0000-2000-00005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2" name="349 CuadroTexto">
          <a:extLst>
            <a:ext uri="{FF2B5EF4-FFF2-40B4-BE49-F238E27FC236}">
              <a16:creationId xmlns:a16="http://schemas.microsoft.com/office/drawing/2014/main" id="{00000000-0008-0000-2000-00005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3" name="350 CuadroTexto">
          <a:extLst>
            <a:ext uri="{FF2B5EF4-FFF2-40B4-BE49-F238E27FC236}">
              <a16:creationId xmlns:a16="http://schemas.microsoft.com/office/drawing/2014/main" id="{00000000-0008-0000-2000-00005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4" name="351 CuadroTexto">
          <a:extLst>
            <a:ext uri="{FF2B5EF4-FFF2-40B4-BE49-F238E27FC236}">
              <a16:creationId xmlns:a16="http://schemas.microsoft.com/office/drawing/2014/main" id="{00000000-0008-0000-2000-00005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5" name="352 CuadroTexto">
          <a:extLst>
            <a:ext uri="{FF2B5EF4-FFF2-40B4-BE49-F238E27FC236}">
              <a16:creationId xmlns:a16="http://schemas.microsoft.com/office/drawing/2014/main" id="{00000000-0008-0000-2000-00005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6" name="353 CuadroTexto">
          <a:extLst>
            <a:ext uri="{FF2B5EF4-FFF2-40B4-BE49-F238E27FC236}">
              <a16:creationId xmlns:a16="http://schemas.microsoft.com/office/drawing/2014/main" id="{00000000-0008-0000-2000-00005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7" name="354 CuadroTexto">
          <a:extLst>
            <a:ext uri="{FF2B5EF4-FFF2-40B4-BE49-F238E27FC236}">
              <a16:creationId xmlns:a16="http://schemas.microsoft.com/office/drawing/2014/main" id="{00000000-0008-0000-2000-00005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8" name="355 CuadroTexto">
          <a:extLst>
            <a:ext uri="{FF2B5EF4-FFF2-40B4-BE49-F238E27FC236}">
              <a16:creationId xmlns:a16="http://schemas.microsoft.com/office/drawing/2014/main" id="{00000000-0008-0000-2000-00005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49" name="356 CuadroTexto">
          <a:extLst>
            <a:ext uri="{FF2B5EF4-FFF2-40B4-BE49-F238E27FC236}">
              <a16:creationId xmlns:a16="http://schemas.microsoft.com/office/drawing/2014/main" id="{00000000-0008-0000-2000-00005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0" name="357 CuadroTexto">
          <a:extLst>
            <a:ext uri="{FF2B5EF4-FFF2-40B4-BE49-F238E27FC236}">
              <a16:creationId xmlns:a16="http://schemas.microsoft.com/office/drawing/2014/main" id="{00000000-0008-0000-2000-00005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1" name="358 CuadroTexto">
          <a:extLst>
            <a:ext uri="{FF2B5EF4-FFF2-40B4-BE49-F238E27FC236}">
              <a16:creationId xmlns:a16="http://schemas.microsoft.com/office/drawing/2014/main" id="{00000000-0008-0000-2000-00005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2" name="359 CuadroTexto">
          <a:extLst>
            <a:ext uri="{FF2B5EF4-FFF2-40B4-BE49-F238E27FC236}">
              <a16:creationId xmlns:a16="http://schemas.microsoft.com/office/drawing/2014/main" id="{00000000-0008-0000-2000-00006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3" name="360 CuadroTexto">
          <a:extLst>
            <a:ext uri="{FF2B5EF4-FFF2-40B4-BE49-F238E27FC236}">
              <a16:creationId xmlns:a16="http://schemas.microsoft.com/office/drawing/2014/main" id="{00000000-0008-0000-2000-00006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4" name="361 CuadroTexto">
          <a:extLst>
            <a:ext uri="{FF2B5EF4-FFF2-40B4-BE49-F238E27FC236}">
              <a16:creationId xmlns:a16="http://schemas.microsoft.com/office/drawing/2014/main" id="{00000000-0008-0000-2000-00006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5" name="362 CuadroTexto">
          <a:extLst>
            <a:ext uri="{FF2B5EF4-FFF2-40B4-BE49-F238E27FC236}">
              <a16:creationId xmlns:a16="http://schemas.microsoft.com/office/drawing/2014/main" id="{00000000-0008-0000-2000-00006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6" name="363 CuadroTexto">
          <a:extLst>
            <a:ext uri="{FF2B5EF4-FFF2-40B4-BE49-F238E27FC236}">
              <a16:creationId xmlns:a16="http://schemas.microsoft.com/office/drawing/2014/main" id="{00000000-0008-0000-2000-00006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7" name="364 CuadroTexto">
          <a:extLst>
            <a:ext uri="{FF2B5EF4-FFF2-40B4-BE49-F238E27FC236}">
              <a16:creationId xmlns:a16="http://schemas.microsoft.com/office/drawing/2014/main" id="{00000000-0008-0000-2000-00006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8" name="365 CuadroTexto">
          <a:extLst>
            <a:ext uri="{FF2B5EF4-FFF2-40B4-BE49-F238E27FC236}">
              <a16:creationId xmlns:a16="http://schemas.microsoft.com/office/drawing/2014/main" id="{00000000-0008-0000-2000-00006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59" name="366 CuadroTexto">
          <a:extLst>
            <a:ext uri="{FF2B5EF4-FFF2-40B4-BE49-F238E27FC236}">
              <a16:creationId xmlns:a16="http://schemas.microsoft.com/office/drawing/2014/main" id="{00000000-0008-0000-2000-00006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0" name="367 CuadroTexto">
          <a:extLst>
            <a:ext uri="{FF2B5EF4-FFF2-40B4-BE49-F238E27FC236}">
              <a16:creationId xmlns:a16="http://schemas.microsoft.com/office/drawing/2014/main" id="{00000000-0008-0000-2000-00006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1" name="368 CuadroTexto">
          <a:extLst>
            <a:ext uri="{FF2B5EF4-FFF2-40B4-BE49-F238E27FC236}">
              <a16:creationId xmlns:a16="http://schemas.microsoft.com/office/drawing/2014/main" id="{00000000-0008-0000-2000-00006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2" name="369 CuadroTexto">
          <a:extLst>
            <a:ext uri="{FF2B5EF4-FFF2-40B4-BE49-F238E27FC236}">
              <a16:creationId xmlns:a16="http://schemas.microsoft.com/office/drawing/2014/main" id="{00000000-0008-0000-2000-00006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3" name="370 CuadroTexto">
          <a:extLst>
            <a:ext uri="{FF2B5EF4-FFF2-40B4-BE49-F238E27FC236}">
              <a16:creationId xmlns:a16="http://schemas.microsoft.com/office/drawing/2014/main" id="{00000000-0008-0000-2000-00006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4" name="371 CuadroTexto">
          <a:extLst>
            <a:ext uri="{FF2B5EF4-FFF2-40B4-BE49-F238E27FC236}">
              <a16:creationId xmlns:a16="http://schemas.microsoft.com/office/drawing/2014/main" id="{00000000-0008-0000-2000-00006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5" name="372 CuadroTexto">
          <a:extLst>
            <a:ext uri="{FF2B5EF4-FFF2-40B4-BE49-F238E27FC236}">
              <a16:creationId xmlns:a16="http://schemas.microsoft.com/office/drawing/2014/main" id="{00000000-0008-0000-2000-00006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6" name="373 CuadroTexto">
          <a:extLst>
            <a:ext uri="{FF2B5EF4-FFF2-40B4-BE49-F238E27FC236}">
              <a16:creationId xmlns:a16="http://schemas.microsoft.com/office/drawing/2014/main" id="{00000000-0008-0000-2000-00006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7" name="374 CuadroTexto">
          <a:extLst>
            <a:ext uri="{FF2B5EF4-FFF2-40B4-BE49-F238E27FC236}">
              <a16:creationId xmlns:a16="http://schemas.microsoft.com/office/drawing/2014/main" id="{00000000-0008-0000-2000-00006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8" name="375 CuadroTexto">
          <a:extLst>
            <a:ext uri="{FF2B5EF4-FFF2-40B4-BE49-F238E27FC236}">
              <a16:creationId xmlns:a16="http://schemas.microsoft.com/office/drawing/2014/main" id="{00000000-0008-0000-2000-00007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69" name="376 CuadroTexto">
          <a:extLst>
            <a:ext uri="{FF2B5EF4-FFF2-40B4-BE49-F238E27FC236}">
              <a16:creationId xmlns:a16="http://schemas.microsoft.com/office/drawing/2014/main" id="{00000000-0008-0000-2000-00007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0" name="377 CuadroTexto">
          <a:extLst>
            <a:ext uri="{FF2B5EF4-FFF2-40B4-BE49-F238E27FC236}">
              <a16:creationId xmlns:a16="http://schemas.microsoft.com/office/drawing/2014/main" id="{00000000-0008-0000-2000-00007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1" name="378 CuadroTexto">
          <a:extLst>
            <a:ext uri="{FF2B5EF4-FFF2-40B4-BE49-F238E27FC236}">
              <a16:creationId xmlns:a16="http://schemas.microsoft.com/office/drawing/2014/main" id="{00000000-0008-0000-2000-00007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2" name="379 CuadroTexto">
          <a:extLst>
            <a:ext uri="{FF2B5EF4-FFF2-40B4-BE49-F238E27FC236}">
              <a16:creationId xmlns:a16="http://schemas.microsoft.com/office/drawing/2014/main" id="{00000000-0008-0000-2000-00007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3" name="380 CuadroTexto">
          <a:extLst>
            <a:ext uri="{FF2B5EF4-FFF2-40B4-BE49-F238E27FC236}">
              <a16:creationId xmlns:a16="http://schemas.microsoft.com/office/drawing/2014/main" id="{00000000-0008-0000-2000-00007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4" name="381 CuadroTexto">
          <a:extLst>
            <a:ext uri="{FF2B5EF4-FFF2-40B4-BE49-F238E27FC236}">
              <a16:creationId xmlns:a16="http://schemas.microsoft.com/office/drawing/2014/main" id="{00000000-0008-0000-2000-00007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5" name="382 CuadroTexto">
          <a:extLst>
            <a:ext uri="{FF2B5EF4-FFF2-40B4-BE49-F238E27FC236}">
              <a16:creationId xmlns:a16="http://schemas.microsoft.com/office/drawing/2014/main" id="{00000000-0008-0000-2000-00007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6" name="383 CuadroTexto">
          <a:extLst>
            <a:ext uri="{FF2B5EF4-FFF2-40B4-BE49-F238E27FC236}">
              <a16:creationId xmlns:a16="http://schemas.microsoft.com/office/drawing/2014/main" id="{00000000-0008-0000-2000-00007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7" name="384 CuadroTexto">
          <a:extLst>
            <a:ext uri="{FF2B5EF4-FFF2-40B4-BE49-F238E27FC236}">
              <a16:creationId xmlns:a16="http://schemas.microsoft.com/office/drawing/2014/main" id="{00000000-0008-0000-2000-00007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8" name="385 CuadroTexto">
          <a:extLst>
            <a:ext uri="{FF2B5EF4-FFF2-40B4-BE49-F238E27FC236}">
              <a16:creationId xmlns:a16="http://schemas.microsoft.com/office/drawing/2014/main" id="{00000000-0008-0000-2000-00007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79" name="386 CuadroTexto">
          <a:extLst>
            <a:ext uri="{FF2B5EF4-FFF2-40B4-BE49-F238E27FC236}">
              <a16:creationId xmlns:a16="http://schemas.microsoft.com/office/drawing/2014/main" id="{00000000-0008-0000-2000-00007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0" name="387 CuadroTexto">
          <a:extLst>
            <a:ext uri="{FF2B5EF4-FFF2-40B4-BE49-F238E27FC236}">
              <a16:creationId xmlns:a16="http://schemas.microsoft.com/office/drawing/2014/main" id="{00000000-0008-0000-2000-00007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1" name="388 CuadroTexto">
          <a:extLst>
            <a:ext uri="{FF2B5EF4-FFF2-40B4-BE49-F238E27FC236}">
              <a16:creationId xmlns:a16="http://schemas.microsoft.com/office/drawing/2014/main" id="{00000000-0008-0000-2000-00007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2" name="389 CuadroTexto">
          <a:extLst>
            <a:ext uri="{FF2B5EF4-FFF2-40B4-BE49-F238E27FC236}">
              <a16:creationId xmlns:a16="http://schemas.microsoft.com/office/drawing/2014/main" id="{00000000-0008-0000-2000-00007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3" name="390 CuadroTexto">
          <a:extLst>
            <a:ext uri="{FF2B5EF4-FFF2-40B4-BE49-F238E27FC236}">
              <a16:creationId xmlns:a16="http://schemas.microsoft.com/office/drawing/2014/main" id="{00000000-0008-0000-2000-00007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4" name="391 CuadroTexto">
          <a:extLst>
            <a:ext uri="{FF2B5EF4-FFF2-40B4-BE49-F238E27FC236}">
              <a16:creationId xmlns:a16="http://schemas.microsoft.com/office/drawing/2014/main" id="{00000000-0008-0000-2000-00008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5" name="392 CuadroTexto">
          <a:extLst>
            <a:ext uri="{FF2B5EF4-FFF2-40B4-BE49-F238E27FC236}">
              <a16:creationId xmlns:a16="http://schemas.microsoft.com/office/drawing/2014/main" id="{00000000-0008-0000-2000-00008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6" name="393 CuadroTexto">
          <a:extLst>
            <a:ext uri="{FF2B5EF4-FFF2-40B4-BE49-F238E27FC236}">
              <a16:creationId xmlns:a16="http://schemas.microsoft.com/office/drawing/2014/main" id="{00000000-0008-0000-2000-00008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7" name="394 CuadroTexto">
          <a:extLst>
            <a:ext uri="{FF2B5EF4-FFF2-40B4-BE49-F238E27FC236}">
              <a16:creationId xmlns:a16="http://schemas.microsoft.com/office/drawing/2014/main" id="{00000000-0008-0000-2000-00008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8" name="395 CuadroTexto">
          <a:extLst>
            <a:ext uri="{FF2B5EF4-FFF2-40B4-BE49-F238E27FC236}">
              <a16:creationId xmlns:a16="http://schemas.microsoft.com/office/drawing/2014/main" id="{00000000-0008-0000-2000-00008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 name="396 CuadroTexto">
          <a:extLst>
            <a:ext uri="{FF2B5EF4-FFF2-40B4-BE49-F238E27FC236}">
              <a16:creationId xmlns:a16="http://schemas.microsoft.com/office/drawing/2014/main" id="{00000000-0008-0000-2000-00008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0" name="397 CuadroTexto">
          <a:extLst>
            <a:ext uri="{FF2B5EF4-FFF2-40B4-BE49-F238E27FC236}">
              <a16:creationId xmlns:a16="http://schemas.microsoft.com/office/drawing/2014/main" id="{00000000-0008-0000-2000-00008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1" name="398 CuadroTexto">
          <a:extLst>
            <a:ext uri="{FF2B5EF4-FFF2-40B4-BE49-F238E27FC236}">
              <a16:creationId xmlns:a16="http://schemas.microsoft.com/office/drawing/2014/main" id="{00000000-0008-0000-2000-00008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2" name="399 CuadroTexto">
          <a:extLst>
            <a:ext uri="{FF2B5EF4-FFF2-40B4-BE49-F238E27FC236}">
              <a16:creationId xmlns:a16="http://schemas.microsoft.com/office/drawing/2014/main" id="{00000000-0008-0000-2000-00008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3" name="400 CuadroTexto">
          <a:extLst>
            <a:ext uri="{FF2B5EF4-FFF2-40B4-BE49-F238E27FC236}">
              <a16:creationId xmlns:a16="http://schemas.microsoft.com/office/drawing/2014/main" id="{00000000-0008-0000-2000-00008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4" name="401 CuadroTexto">
          <a:extLst>
            <a:ext uri="{FF2B5EF4-FFF2-40B4-BE49-F238E27FC236}">
              <a16:creationId xmlns:a16="http://schemas.microsoft.com/office/drawing/2014/main" id="{00000000-0008-0000-2000-00008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5" name="402 CuadroTexto">
          <a:extLst>
            <a:ext uri="{FF2B5EF4-FFF2-40B4-BE49-F238E27FC236}">
              <a16:creationId xmlns:a16="http://schemas.microsoft.com/office/drawing/2014/main" id="{00000000-0008-0000-2000-00008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6" name="403 CuadroTexto">
          <a:extLst>
            <a:ext uri="{FF2B5EF4-FFF2-40B4-BE49-F238E27FC236}">
              <a16:creationId xmlns:a16="http://schemas.microsoft.com/office/drawing/2014/main" id="{00000000-0008-0000-2000-00008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7" name="404 CuadroTexto">
          <a:extLst>
            <a:ext uri="{FF2B5EF4-FFF2-40B4-BE49-F238E27FC236}">
              <a16:creationId xmlns:a16="http://schemas.microsoft.com/office/drawing/2014/main" id="{00000000-0008-0000-2000-00008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8" name="405 CuadroTexto">
          <a:extLst>
            <a:ext uri="{FF2B5EF4-FFF2-40B4-BE49-F238E27FC236}">
              <a16:creationId xmlns:a16="http://schemas.microsoft.com/office/drawing/2014/main" id="{00000000-0008-0000-2000-00008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99" name="406 CuadroTexto">
          <a:extLst>
            <a:ext uri="{FF2B5EF4-FFF2-40B4-BE49-F238E27FC236}">
              <a16:creationId xmlns:a16="http://schemas.microsoft.com/office/drawing/2014/main" id="{00000000-0008-0000-2000-00008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0" name="407 CuadroTexto">
          <a:extLst>
            <a:ext uri="{FF2B5EF4-FFF2-40B4-BE49-F238E27FC236}">
              <a16:creationId xmlns:a16="http://schemas.microsoft.com/office/drawing/2014/main" id="{00000000-0008-0000-2000-000090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1" name="408 CuadroTexto">
          <a:extLst>
            <a:ext uri="{FF2B5EF4-FFF2-40B4-BE49-F238E27FC236}">
              <a16:creationId xmlns:a16="http://schemas.microsoft.com/office/drawing/2014/main" id="{00000000-0008-0000-2000-00009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2" name="409 CuadroTexto">
          <a:extLst>
            <a:ext uri="{FF2B5EF4-FFF2-40B4-BE49-F238E27FC236}">
              <a16:creationId xmlns:a16="http://schemas.microsoft.com/office/drawing/2014/main" id="{00000000-0008-0000-2000-00009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3" name="410 CuadroTexto">
          <a:extLst>
            <a:ext uri="{FF2B5EF4-FFF2-40B4-BE49-F238E27FC236}">
              <a16:creationId xmlns:a16="http://schemas.microsoft.com/office/drawing/2014/main" id="{00000000-0008-0000-2000-00009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4" name="411 CuadroTexto">
          <a:extLst>
            <a:ext uri="{FF2B5EF4-FFF2-40B4-BE49-F238E27FC236}">
              <a16:creationId xmlns:a16="http://schemas.microsoft.com/office/drawing/2014/main" id="{00000000-0008-0000-2000-00009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5" name="412 CuadroTexto">
          <a:extLst>
            <a:ext uri="{FF2B5EF4-FFF2-40B4-BE49-F238E27FC236}">
              <a16:creationId xmlns:a16="http://schemas.microsoft.com/office/drawing/2014/main" id="{00000000-0008-0000-2000-00009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6" name="413 CuadroTexto">
          <a:extLst>
            <a:ext uri="{FF2B5EF4-FFF2-40B4-BE49-F238E27FC236}">
              <a16:creationId xmlns:a16="http://schemas.microsoft.com/office/drawing/2014/main" id="{00000000-0008-0000-2000-00009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7" name="414 CuadroTexto">
          <a:extLst>
            <a:ext uri="{FF2B5EF4-FFF2-40B4-BE49-F238E27FC236}">
              <a16:creationId xmlns:a16="http://schemas.microsoft.com/office/drawing/2014/main" id="{00000000-0008-0000-2000-00009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8" name="415 CuadroTexto">
          <a:extLst>
            <a:ext uri="{FF2B5EF4-FFF2-40B4-BE49-F238E27FC236}">
              <a16:creationId xmlns:a16="http://schemas.microsoft.com/office/drawing/2014/main" id="{00000000-0008-0000-2000-00009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09" name="416 CuadroTexto">
          <a:extLst>
            <a:ext uri="{FF2B5EF4-FFF2-40B4-BE49-F238E27FC236}">
              <a16:creationId xmlns:a16="http://schemas.microsoft.com/office/drawing/2014/main" id="{00000000-0008-0000-2000-00009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0" name="417 CuadroTexto">
          <a:extLst>
            <a:ext uri="{FF2B5EF4-FFF2-40B4-BE49-F238E27FC236}">
              <a16:creationId xmlns:a16="http://schemas.microsoft.com/office/drawing/2014/main" id="{00000000-0008-0000-2000-00009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1" name="418 CuadroTexto">
          <a:extLst>
            <a:ext uri="{FF2B5EF4-FFF2-40B4-BE49-F238E27FC236}">
              <a16:creationId xmlns:a16="http://schemas.microsoft.com/office/drawing/2014/main" id="{00000000-0008-0000-2000-00009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2" name="419 CuadroTexto">
          <a:extLst>
            <a:ext uri="{FF2B5EF4-FFF2-40B4-BE49-F238E27FC236}">
              <a16:creationId xmlns:a16="http://schemas.microsoft.com/office/drawing/2014/main" id="{00000000-0008-0000-2000-00009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3" name="420 CuadroTexto">
          <a:extLst>
            <a:ext uri="{FF2B5EF4-FFF2-40B4-BE49-F238E27FC236}">
              <a16:creationId xmlns:a16="http://schemas.microsoft.com/office/drawing/2014/main" id="{00000000-0008-0000-2000-00009D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4" name="421 CuadroTexto">
          <a:extLst>
            <a:ext uri="{FF2B5EF4-FFF2-40B4-BE49-F238E27FC236}">
              <a16:creationId xmlns:a16="http://schemas.microsoft.com/office/drawing/2014/main" id="{00000000-0008-0000-2000-00009E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5" name="422 CuadroTexto">
          <a:extLst>
            <a:ext uri="{FF2B5EF4-FFF2-40B4-BE49-F238E27FC236}">
              <a16:creationId xmlns:a16="http://schemas.microsoft.com/office/drawing/2014/main" id="{00000000-0008-0000-2000-00009F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16" name="423 CuadroTexto">
          <a:extLst>
            <a:ext uri="{FF2B5EF4-FFF2-40B4-BE49-F238E27FC236}">
              <a16:creationId xmlns:a16="http://schemas.microsoft.com/office/drawing/2014/main" id="{00000000-0008-0000-2000-0000A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7" name="424 CuadroTexto">
          <a:extLst>
            <a:ext uri="{FF2B5EF4-FFF2-40B4-BE49-F238E27FC236}">
              <a16:creationId xmlns:a16="http://schemas.microsoft.com/office/drawing/2014/main" id="{00000000-0008-0000-2000-0000A1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8" name="425 CuadroTexto">
          <a:extLst>
            <a:ext uri="{FF2B5EF4-FFF2-40B4-BE49-F238E27FC236}">
              <a16:creationId xmlns:a16="http://schemas.microsoft.com/office/drawing/2014/main" id="{00000000-0008-0000-2000-0000A2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19" name="426 CuadroTexto">
          <a:extLst>
            <a:ext uri="{FF2B5EF4-FFF2-40B4-BE49-F238E27FC236}">
              <a16:creationId xmlns:a16="http://schemas.microsoft.com/office/drawing/2014/main" id="{00000000-0008-0000-2000-0000A3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0" name="427 CuadroTexto">
          <a:extLst>
            <a:ext uri="{FF2B5EF4-FFF2-40B4-BE49-F238E27FC236}">
              <a16:creationId xmlns:a16="http://schemas.microsoft.com/office/drawing/2014/main" id="{00000000-0008-0000-2000-0000A4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1" name="428 CuadroTexto">
          <a:extLst>
            <a:ext uri="{FF2B5EF4-FFF2-40B4-BE49-F238E27FC236}">
              <a16:creationId xmlns:a16="http://schemas.microsoft.com/office/drawing/2014/main" id="{00000000-0008-0000-2000-0000A5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2" name="429 CuadroTexto">
          <a:extLst>
            <a:ext uri="{FF2B5EF4-FFF2-40B4-BE49-F238E27FC236}">
              <a16:creationId xmlns:a16="http://schemas.microsoft.com/office/drawing/2014/main" id="{00000000-0008-0000-2000-0000A6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3" name="430 CuadroTexto">
          <a:extLst>
            <a:ext uri="{FF2B5EF4-FFF2-40B4-BE49-F238E27FC236}">
              <a16:creationId xmlns:a16="http://schemas.microsoft.com/office/drawing/2014/main" id="{00000000-0008-0000-2000-0000A7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4" name="431 CuadroTexto">
          <a:extLst>
            <a:ext uri="{FF2B5EF4-FFF2-40B4-BE49-F238E27FC236}">
              <a16:creationId xmlns:a16="http://schemas.microsoft.com/office/drawing/2014/main" id="{00000000-0008-0000-2000-0000A8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5" name="432 CuadroTexto">
          <a:extLst>
            <a:ext uri="{FF2B5EF4-FFF2-40B4-BE49-F238E27FC236}">
              <a16:creationId xmlns:a16="http://schemas.microsoft.com/office/drawing/2014/main" id="{00000000-0008-0000-2000-0000A9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6" name="433 CuadroTexto">
          <a:extLst>
            <a:ext uri="{FF2B5EF4-FFF2-40B4-BE49-F238E27FC236}">
              <a16:creationId xmlns:a16="http://schemas.microsoft.com/office/drawing/2014/main" id="{00000000-0008-0000-2000-0000AA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7" name="434 CuadroTexto">
          <a:extLst>
            <a:ext uri="{FF2B5EF4-FFF2-40B4-BE49-F238E27FC236}">
              <a16:creationId xmlns:a16="http://schemas.microsoft.com/office/drawing/2014/main" id="{00000000-0008-0000-2000-0000AB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8" name="435 CuadroTexto">
          <a:extLst>
            <a:ext uri="{FF2B5EF4-FFF2-40B4-BE49-F238E27FC236}">
              <a16:creationId xmlns:a16="http://schemas.microsoft.com/office/drawing/2014/main" id="{00000000-0008-0000-2000-0000AC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29" name="436 CuadroTexto">
          <a:extLst>
            <a:ext uri="{FF2B5EF4-FFF2-40B4-BE49-F238E27FC236}">
              <a16:creationId xmlns:a16="http://schemas.microsoft.com/office/drawing/2014/main" id="{00000000-0008-0000-2000-0000AD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0" name="437 CuadroTexto">
          <a:extLst>
            <a:ext uri="{FF2B5EF4-FFF2-40B4-BE49-F238E27FC236}">
              <a16:creationId xmlns:a16="http://schemas.microsoft.com/office/drawing/2014/main" id="{00000000-0008-0000-2000-0000AE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 name="438 CuadroTexto">
          <a:extLst>
            <a:ext uri="{FF2B5EF4-FFF2-40B4-BE49-F238E27FC236}">
              <a16:creationId xmlns:a16="http://schemas.microsoft.com/office/drawing/2014/main" id="{00000000-0008-0000-2000-0000AF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 name="439 CuadroTexto">
          <a:extLst>
            <a:ext uri="{FF2B5EF4-FFF2-40B4-BE49-F238E27FC236}">
              <a16:creationId xmlns:a16="http://schemas.microsoft.com/office/drawing/2014/main" id="{00000000-0008-0000-2000-0000B001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3" name="440 CuadroTexto">
          <a:extLst>
            <a:ext uri="{FF2B5EF4-FFF2-40B4-BE49-F238E27FC236}">
              <a16:creationId xmlns:a16="http://schemas.microsoft.com/office/drawing/2014/main" id="{00000000-0008-0000-2000-0000B1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 name="441 CuadroTexto">
          <a:extLst>
            <a:ext uri="{FF2B5EF4-FFF2-40B4-BE49-F238E27FC236}">
              <a16:creationId xmlns:a16="http://schemas.microsoft.com/office/drawing/2014/main" id="{00000000-0008-0000-2000-0000B2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5" name="442 CuadroTexto">
          <a:extLst>
            <a:ext uri="{FF2B5EF4-FFF2-40B4-BE49-F238E27FC236}">
              <a16:creationId xmlns:a16="http://schemas.microsoft.com/office/drawing/2014/main" id="{00000000-0008-0000-2000-0000B3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6" name="443 CuadroTexto">
          <a:extLst>
            <a:ext uri="{FF2B5EF4-FFF2-40B4-BE49-F238E27FC236}">
              <a16:creationId xmlns:a16="http://schemas.microsoft.com/office/drawing/2014/main" id="{00000000-0008-0000-2000-0000B4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7" name="444 CuadroTexto">
          <a:extLst>
            <a:ext uri="{FF2B5EF4-FFF2-40B4-BE49-F238E27FC236}">
              <a16:creationId xmlns:a16="http://schemas.microsoft.com/office/drawing/2014/main" id="{00000000-0008-0000-2000-0000B5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8" name="445 CuadroTexto">
          <a:extLst>
            <a:ext uri="{FF2B5EF4-FFF2-40B4-BE49-F238E27FC236}">
              <a16:creationId xmlns:a16="http://schemas.microsoft.com/office/drawing/2014/main" id="{00000000-0008-0000-2000-0000B6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9" name="446 CuadroTexto">
          <a:extLst>
            <a:ext uri="{FF2B5EF4-FFF2-40B4-BE49-F238E27FC236}">
              <a16:creationId xmlns:a16="http://schemas.microsoft.com/office/drawing/2014/main" id="{00000000-0008-0000-2000-0000B7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0" name="447 CuadroTexto">
          <a:extLst>
            <a:ext uri="{FF2B5EF4-FFF2-40B4-BE49-F238E27FC236}">
              <a16:creationId xmlns:a16="http://schemas.microsoft.com/office/drawing/2014/main" id="{00000000-0008-0000-2000-0000B8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1" name="448 CuadroTexto">
          <a:extLst>
            <a:ext uri="{FF2B5EF4-FFF2-40B4-BE49-F238E27FC236}">
              <a16:creationId xmlns:a16="http://schemas.microsoft.com/office/drawing/2014/main" id="{00000000-0008-0000-2000-0000B9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2" name="449 CuadroTexto">
          <a:extLst>
            <a:ext uri="{FF2B5EF4-FFF2-40B4-BE49-F238E27FC236}">
              <a16:creationId xmlns:a16="http://schemas.microsoft.com/office/drawing/2014/main" id="{00000000-0008-0000-2000-0000BA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3" name="450 CuadroTexto">
          <a:extLst>
            <a:ext uri="{FF2B5EF4-FFF2-40B4-BE49-F238E27FC236}">
              <a16:creationId xmlns:a16="http://schemas.microsoft.com/office/drawing/2014/main" id="{00000000-0008-0000-2000-0000BB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44" name="451 CuadroTexto">
          <a:extLst>
            <a:ext uri="{FF2B5EF4-FFF2-40B4-BE49-F238E27FC236}">
              <a16:creationId xmlns:a16="http://schemas.microsoft.com/office/drawing/2014/main" id="{00000000-0008-0000-2000-0000BC01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 name="17 CuadroTexto">
          <a:extLst>
            <a:ext uri="{FF2B5EF4-FFF2-40B4-BE49-F238E27FC236}">
              <a16:creationId xmlns:a16="http://schemas.microsoft.com/office/drawing/2014/main" id="{00000000-0008-0000-2000-0000B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46" name="90 CuadroTexto">
          <a:extLst>
            <a:ext uri="{FF2B5EF4-FFF2-40B4-BE49-F238E27FC236}">
              <a16:creationId xmlns:a16="http://schemas.microsoft.com/office/drawing/2014/main" id="{00000000-0008-0000-2000-0000BE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7" name="91 CuadroTexto">
          <a:extLst>
            <a:ext uri="{FF2B5EF4-FFF2-40B4-BE49-F238E27FC236}">
              <a16:creationId xmlns:a16="http://schemas.microsoft.com/office/drawing/2014/main" id="{00000000-0008-0000-2000-0000BF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8" name="92 CuadroTexto">
          <a:extLst>
            <a:ext uri="{FF2B5EF4-FFF2-40B4-BE49-F238E27FC236}">
              <a16:creationId xmlns:a16="http://schemas.microsoft.com/office/drawing/2014/main" id="{00000000-0008-0000-2000-0000C0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49" name="93 CuadroTexto">
          <a:extLst>
            <a:ext uri="{FF2B5EF4-FFF2-40B4-BE49-F238E27FC236}">
              <a16:creationId xmlns:a16="http://schemas.microsoft.com/office/drawing/2014/main" id="{00000000-0008-0000-2000-0000C1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0" name="94 CuadroTexto">
          <a:extLst>
            <a:ext uri="{FF2B5EF4-FFF2-40B4-BE49-F238E27FC236}">
              <a16:creationId xmlns:a16="http://schemas.microsoft.com/office/drawing/2014/main" id="{00000000-0008-0000-2000-0000C2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 name="95 CuadroTexto">
          <a:extLst>
            <a:ext uri="{FF2B5EF4-FFF2-40B4-BE49-F238E27FC236}">
              <a16:creationId xmlns:a16="http://schemas.microsoft.com/office/drawing/2014/main" id="{00000000-0008-0000-2000-0000C3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 name="96 CuadroTexto">
          <a:extLst>
            <a:ext uri="{FF2B5EF4-FFF2-40B4-BE49-F238E27FC236}">
              <a16:creationId xmlns:a16="http://schemas.microsoft.com/office/drawing/2014/main" id="{00000000-0008-0000-2000-0000C4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3" name="97 CuadroTexto">
          <a:extLst>
            <a:ext uri="{FF2B5EF4-FFF2-40B4-BE49-F238E27FC236}">
              <a16:creationId xmlns:a16="http://schemas.microsoft.com/office/drawing/2014/main" id="{00000000-0008-0000-2000-0000C5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4" name="98 CuadroTexto">
          <a:extLst>
            <a:ext uri="{FF2B5EF4-FFF2-40B4-BE49-F238E27FC236}">
              <a16:creationId xmlns:a16="http://schemas.microsoft.com/office/drawing/2014/main" id="{00000000-0008-0000-2000-0000C6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5" name="99 CuadroTexto">
          <a:extLst>
            <a:ext uri="{FF2B5EF4-FFF2-40B4-BE49-F238E27FC236}">
              <a16:creationId xmlns:a16="http://schemas.microsoft.com/office/drawing/2014/main" id="{00000000-0008-0000-2000-0000C7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6" name="100 CuadroTexto">
          <a:extLst>
            <a:ext uri="{FF2B5EF4-FFF2-40B4-BE49-F238E27FC236}">
              <a16:creationId xmlns:a16="http://schemas.microsoft.com/office/drawing/2014/main" id="{00000000-0008-0000-2000-0000C8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7" name="101 CuadroTexto">
          <a:extLst>
            <a:ext uri="{FF2B5EF4-FFF2-40B4-BE49-F238E27FC236}">
              <a16:creationId xmlns:a16="http://schemas.microsoft.com/office/drawing/2014/main" id="{00000000-0008-0000-2000-0000C90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8" name="118 CuadroTexto">
          <a:extLst>
            <a:ext uri="{FF2B5EF4-FFF2-40B4-BE49-F238E27FC236}">
              <a16:creationId xmlns:a16="http://schemas.microsoft.com/office/drawing/2014/main" id="{00000000-0008-0000-2000-0000C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 name="119 CuadroTexto">
          <a:extLst>
            <a:ext uri="{FF2B5EF4-FFF2-40B4-BE49-F238E27FC236}">
              <a16:creationId xmlns:a16="http://schemas.microsoft.com/office/drawing/2014/main" id="{00000000-0008-0000-2000-0000C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 name="120 CuadroTexto">
          <a:extLst>
            <a:ext uri="{FF2B5EF4-FFF2-40B4-BE49-F238E27FC236}">
              <a16:creationId xmlns:a16="http://schemas.microsoft.com/office/drawing/2014/main" id="{00000000-0008-0000-2000-0000C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 name="121 CuadroTexto">
          <a:extLst>
            <a:ext uri="{FF2B5EF4-FFF2-40B4-BE49-F238E27FC236}">
              <a16:creationId xmlns:a16="http://schemas.microsoft.com/office/drawing/2014/main" id="{00000000-0008-0000-2000-0000C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 name="122 CuadroTexto">
          <a:extLst>
            <a:ext uri="{FF2B5EF4-FFF2-40B4-BE49-F238E27FC236}">
              <a16:creationId xmlns:a16="http://schemas.microsoft.com/office/drawing/2014/main" id="{00000000-0008-0000-2000-0000C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 name="123 CuadroTexto">
          <a:extLst>
            <a:ext uri="{FF2B5EF4-FFF2-40B4-BE49-F238E27FC236}">
              <a16:creationId xmlns:a16="http://schemas.microsoft.com/office/drawing/2014/main" id="{00000000-0008-0000-2000-0000C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 name="124 CuadroTexto">
          <a:extLst>
            <a:ext uri="{FF2B5EF4-FFF2-40B4-BE49-F238E27FC236}">
              <a16:creationId xmlns:a16="http://schemas.microsoft.com/office/drawing/2014/main" id="{00000000-0008-0000-2000-0000D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 name="125 CuadroTexto">
          <a:extLst>
            <a:ext uri="{FF2B5EF4-FFF2-40B4-BE49-F238E27FC236}">
              <a16:creationId xmlns:a16="http://schemas.microsoft.com/office/drawing/2014/main" id="{00000000-0008-0000-2000-0000D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 name="143 CuadroTexto">
          <a:extLst>
            <a:ext uri="{FF2B5EF4-FFF2-40B4-BE49-F238E27FC236}">
              <a16:creationId xmlns:a16="http://schemas.microsoft.com/office/drawing/2014/main" id="{00000000-0008-0000-2000-0000D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7" name="144 CuadroTexto">
          <a:extLst>
            <a:ext uri="{FF2B5EF4-FFF2-40B4-BE49-F238E27FC236}">
              <a16:creationId xmlns:a16="http://schemas.microsoft.com/office/drawing/2014/main" id="{00000000-0008-0000-2000-0000D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 name="145 CuadroTexto">
          <a:extLst>
            <a:ext uri="{FF2B5EF4-FFF2-40B4-BE49-F238E27FC236}">
              <a16:creationId xmlns:a16="http://schemas.microsoft.com/office/drawing/2014/main" id="{00000000-0008-0000-2000-0000D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 name="146 CuadroTexto">
          <a:extLst>
            <a:ext uri="{FF2B5EF4-FFF2-40B4-BE49-F238E27FC236}">
              <a16:creationId xmlns:a16="http://schemas.microsoft.com/office/drawing/2014/main" id="{00000000-0008-0000-2000-0000D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 name="147 CuadroTexto">
          <a:extLst>
            <a:ext uri="{FF2B5EF4-FFF2-40B4-BE49-F238E27FC236}">
              <a16:creationId xmlns:a16="http://schemas.microsoft.com/office/drawing/2014/main" id="{00000000-0008-0000-2000-0000D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 name="148 CuadroTexto">
          <a:extLst>
            <a:ext uri="{FF2B5EF4-FFF2-40B4-BE49-F238E27FC236}">
              <a16:creationId xmlns:a16="http://schemas.microsoft.com/office/drawing/2014/main" id="{00000000-0008-0000-2000-0000D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 name="149 CuadroTexto">
          <a:extLst>
            <a:ext uri="{FF2B5EF4-FFF2-40B4-BE49-F238E27FC236}">
              <a16:creationId xmlns:a16="http://schemas.microsoft.com/office/drawing/2014/main" id="{00000000-0008-0000-2000-0000D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 name="150 CuadroTexto">
          <a:extLst>
            <a:ext uri="{FF2B5EF4-FFF2-40B4-BE49-F238E27FC236}">
              <a16:creationId xmlns:a16="http://schemas.microsoft.com/office/drawing/2014/main" id="{00000000-0008-0000-2000-0000D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 name="151 CuadroTexto">
          <a:extLst>
            <a:ext uri="{FF2B5EF4-FFF2-40B4-BE49-F238E27FC236}">
              <a16:creationId xmlns:a16="http://schemas.microsoft.com/office/drawing/2014/main" id="{00000000-0008-0000-2000-0000D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 name="152 CuadroTexto">
          <a:extLst>
            <a:ext uri="{FF2B5EF4-FFF2-40B4-BE49-F238E27FC236}">
              <a16:creationId xmlns:a16="http://schemas.microsoft.com/office/drawing/2014/main" id="{00000000-0008-0000-2000-0000D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 name="153 CuadroTexto">
          <a:extLst>
            <a:ext uri="{FF2B5EF4-FFF2-40B4-BE49-F238E27FC236}">
              <a16:creationId xmlns:a16="http://schemas.microsoft.com/office/drawing/2014/main" id="{00000000-0008-0000-2000-0000D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 name="154 CuadroTexto">
          <a:extLst>
            <a:ext uri="{FF2B5EF4-FFF2-40B4-BE49-F238E27FC236}">
              <a16:creationId xmlns:a16="http://schemas.microsoft.com/office/drawing/2014/main" id="{00000000-0008-0000-2000-0000D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 name="155 CuadroTexto">
          <a:extLst>
            <a:ext uri="{FF2B5EF4-FFF2-40B4-BE49-F238E27FC236}">
              <a16:creationId xmlns:a16="http://schemas.microsoft.com/office/drawing/2014/main" id="{00000000-0008-0000-2000-0000D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 name="156 CuadroTexto">
          <a:extLst>
            <a:ext uri="{FF2B5EF4-FFF2-40B4-BE49-F238E27FC236}">
              <a16:creationId xmlns:a16="http://schemas.microsoft.com/office/drawing/2014/main" id="{00000000-0008-0000-2000-0000D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 name="157 CuadroTexto">
          <a:extLst>
            <a:ext uri="{FF2B5EF4-FFF2-40B4-BE49-F238E27FC236}">
              <a16:creationId xmlns:a16="http://schemas.microsoft.com/office/drawing/2014/main" id="{00000000-0008-0000-2000-0000E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 name="158 CuadroTexto">
          <a:extLst>
            <a:ext uri="{FF2B5EF4-FFF2-40B4-BE49-F238E27FC236}">
              <a16:creationId xmlns:a16="http://schemas.microsoft.com/office/drawing/2014/main" id="{00000000-0008-0000-2000-0000E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 name="159 CuadroTexto">
          <a:extLst>
            <a:ext uri="{FF2B5EF4-FFF2-40B4-BE49-F238E27FC236}">
              <a16:creationId xmlns:a16="http://schemas.microsoft.com/office/drawing/2014/main" id="{00000000-0008-0000-2000-0000E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 name="160 CuadroTexto">
          <a:extLst>
            <a:ext uri="{FF2B5EF4-FFF2-40B4-BE49-F238E27FC236}">
              <a16:creationId xmlns:a16="http://schemas.microsoft.com/office/drawing/2014/main" id="{00000000-0008-0000-2000-0000E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 name="161 CuadroTexto">
          <a:extLst>
            <a:ext uri="{FF2B5EF4-FFF2-40B4-BE49-F238E27FC236}">
              <a16:creationId xmlns:a16="http://schemas.microsoft.com/office/drawing/2014/main" id="{00000000-0008-0000-2000-0000E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5" name="162 CuadroTexto">
          <a:extLst>
            <a:ext uri="{FF2B5EF4-FFF2-40B4-BE49-F238E27FC236}">
              <a16:creationId xmlns:a16="http://schemas.microsoft.com/office/drawing/2014/main" id="{00000000-0008-0000-2000-0000E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 name="163 CuadroTexto">
          <a:extLst>
            <a:ext uri="{FF2B5EF4-FFF2-40B4-BE49-F238E27FC236}">
              <a16:creationId xmlns:a16="http://schemas.microsoft.com/office/drawing/2014/main" id="{00000000-0008-0000-2000-0000E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 name="164 CuadroTexto">
          <a:extLst>
            <a:ext uri="{FF2B5EF4-FFF2-40B4-BE49-F238E27FC236}">
              <a16:creationId xmlns:a16="http://schemas.microsoft.com/office/drawing/2014/main" id="{00000000-0008-0000-2000-0000E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 name="165 CuadroTexto">
          <a:extLst>
            <a:ext uri="{FF2B5EF4-FFF2-40B4-BE49-F238E27FC236}">
              <a16:creationId xmlns:a16="http://schemas.microsoft.com/office/drawing/2014/main" id="{00000000-0008-0000-2000-0000E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 name="166 CuadroTexto">
          <a:extLst>
            <a:ext uri="{FF2B5EF4-FFF2-40B4-BE49-F238E27FC236}">
              <a16:creationId xmlns:a16="http://schemas.microsoft.com/office/drawing/2014/main" id="{00000000-0008-0000-2000-0000E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 name="167 CuadroTexto">
          <a:extLst>
            <a:ext uri="{FF2B5EF4-FFF2-40B4-BE49-F238E27FC236}">
              <a16:creationId xmlns:a16="http://schemas.microsoft.com/office/drawing/2014/main" id="{00000000-0008-0000-2000-0000E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 name="168 CuadroTexto">
          <a:extLst>
            <a:ext uri="{FF2B5EF4-FFF2-40B4-BE49-F238E27FC236}">
              <a16:creationId xmlns:a16="http://schemas.microsoft.com/office/drawing/2014/main" id="{00000000-0008-0000-2000-0000E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 name="169 CuadroTexto">
          <a:extLst>
            <a:ext uri="{FF2B5EF4-FFF2-40B4-BE49-F238E27FC236}">
              <a16:creationId xmlns:a16="http://schemas.microsoft.com/office/drawing/2014/main" id="{00000000-0008-0000-2000-0000E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 name="170 CuadroTexto">
          <a:extLst>
            <a:ext uri="{FF2B5EF4-FFF2-40B4-BE49-F238E27FC236}">
              <a16:creationId xmlns:a16="http://schemas.microsoft.com/office/drawing/2014/main" id="{00000000-0008-0000-2000-0000E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 name="171 CuadroTexto">
          <a:extLst>
            <a:ext uri="{FF2B5EF4-FFF2-40B4-BE49-F238E27FC236}">
              <a16:creationId xmlns:a16="http://schemas.microsoft.com/office/drawing/2014/main" id="{00000000-0008-0000-2000-0000E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 name="172 CuadroTexto">
          <a:extLst>
            <a:ext uri="{FF2B5EF4-FFF2-40B4-BE49-F238E27FC236}">
              <a16:creationId xmlns:a16="http://schemas.microsoft.com/office/drawing/2014/main" id="{00000000-0008-0000-2000-0000E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 name="173 CuadroTexto">
          <a:extLst>
            <a:ext uri="{FF2B5EF4-FFF2-40B4-BE49-F238E27FC236}">
              <a16:creationId xmlns:a16="http://schemas.microsoft.com/office/drawing/2014/main" id="{00000000-0008-0000-2000-0000F0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 name="174 CuadroTexto">
          <a:extLst>
            <a:ext uri="{FF2B5EF4-FFF2-40B4-BE49-F238E27FC236}">
              <a16:creationId xmlns:a16="http://schemas.microsoft.com/office/drawing/2014/main" id="{00000000-0008-0000-2000-0000F1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 name="175 CuadroTexto">
          <a:extLst>
            <a:ext uri="{FF2B5EF4-FFF2-40B4-BE49-F238E27FC236}">
              <a16:creationId xmlns:a16="http://schemas.microsoft.com/office/drawing/2014/main" id="{00000000-0008-0000-2000-0000F2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 name="176 CuadroTexto">
          <a:extLst>
            <a:ext uri="{FF2B5EF4-FFF2-40B4-BE49-F238E27FC236}">
              <a16:creationId xmlns:a16="http://schemas.microsoft.com/office/drawing/2014/main" id="{00000000-0008-0000-2000-0000F3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0" name="177 CuadroTexto">
          <a:extLst>
            <a:ext uri="{FF2B5EF4-FFF2-40B4-BE49-F238E27FC236}">
              <a16:creationId xmlns:a16="http://schemas.microsoft.com/office/drawing/2014/main" id="{00000000-0008-0000-2000-0000F4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1" name="178 CuadroTexto">
          <a:extLst>
            <a:ext uri="{FF2B5EF4-FFF2-40B4-BE49-F238E27FC236}">
              <a16:creationId xmlns:a16="http://schemas.microsoft.com/office/drawing/2014/main" id="{00000000-0008-0000-2000-0000F5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2" name="179 CuadroTexto">
          <a:extLst>
            <a:ext uri="{FF2B5EF4-FFF2-40B4-BE49-F238E27FC236}">
              <a16:creationId xmlns:a16="http://schemas.microsoft.com/office/drawing/2014/main" id="{00000000-0008-0000-2000-0000F6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3" name="180 CuadroTexto">
          <a:extLst>
            <a:ext uri="{FF2B5EF4-FFF2-40B4-BE49-F238E27FC236}">
              <a16:creationId xmlns:a16="http://schemas.microsoft.com/office/drawing/2014/main" id="{00000000-0008-0000-2000-0000F7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4" name="181 CuadroTexto">
          <a:extLst>
            <a:ext uri="{FF2B5EF4-FFF2-40B4-BE49-F238E27FC236}">
              <a16:creationId xmlns:a16="http://schemas.microsoft.com/office/drawing/2014/main" id="{00000000-0008-0000-2000-0000F8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5" name="182 CuadroTexto">
          <a:extLst>
            <a:ext uri="{FF2B5EF4-FFF2-40B4-BE49-F238E27FC236}">
              <a16:creationId xmlns:a16="http://schemas.microsoft.com/office/drawing/2014/main" id="{00000000-0008-0000-2000-0000F9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6" name="183 CuadroTexto">
          <a:extLst>
            <a:ext uri="{FF2B5EF4-FFF2-40B4-BE49-F238E27FC236}">
              <a16:creationId xmlns:a16="http://schemas.microsoft.com/office/drawing/2014/main" id="{00000000-0008-0000-2000-0000FA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7" name="184 CuadroTexto">
          <a:extLst>
            <a:ext uri="{FF2B5EF4-FFF2-40B4-BE49-F238E27FC236}">
              <a16:creationId xmlns:a16="http://schemas.microsoft.com/office/drawing/2014/main" id="{00000000-0008-0000-2000-0000FB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8" name="185 CuadroTexto">
          <a:extLst>
            <a:ext uri="{FF2B5EF4-FFF2-40B4-BE49-F238E27FC236}">
              <a16:creationId xmlns:a16="http://schemas.microsoft.com/office/drawing/2014/main" id="{00000000-0008-0000-2000-0000FC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09" name="186 CuadroTexto">
          <a:extLst>
            <a:ext uri="{FF2B5EF4-FFF2-40B4-BE49-F238E27FC236}">
              <a16:creationId xmlns:a16="http://schemas.microsoft.com/office/drawing/2014/main" id="{00000000-0008-0000-2000-0000FD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0" name="187 CuadroTexto">
          <a:extLst>
            <a:ext uri="{FF2B5EF4-FFF2-40B4-BE49-F238E27FC236}">
              <a16:creationId xmlns:a16="http://schemas.microsoft.com/office/drawing/2014/main" id="{00000000-0008-0000-2000-0000FE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1" name="188 CuadroTexto">
          <a:extLst>
            <a:ext uri="{FF2B5EF4-FFF2-40B4-BE49-F238E27FC236}">
              <a16:creationId xmlns:a16="http://schemas.microsoft.com/office/drawing/2014/main" id="{00000000-0008-0000-2000-0000FF0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 name="189 CuadroTexto">
          <a:extLst>
            <a:ext uri="{FF2B5EF4-FFF2-40B4-BE49-F238E27FC236}">
              <a16:creationId xmlns:a16="http://schemas.microsoft.com/office/drawing/2014/main" id="{00000000-0008-0000-2000-00000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 name="190 CuadroTexto">
          <a:extLst>
            <a:ext uri="{FF2B5EF4-FFF2-40B4-BE49-F238E27FC236}">
              <a16:creationId xmlns:a16="http://schemas.microsoft.com/office/drawing/2014/main" id="{00000000-0008-0000-2000-00000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 name="191 CuadroTexto">
          <a:extLst>
            <a:ext uri="{FF2B5EF4-FFF2-40B4-BE49-F238E27FC236}">
              <a16:creationId xmlns:a16="http://schemas.microsoft.com/office/drawing/2014/main" id="{00000000-0008-0000-2000-00000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 name="192 CuadroTexto">
          <a:extLst>
            <a:ext uri="{FF2B5EF4-FFF2-40B4-BE49-F238E27FC236}">
              <a16:creationId xmlns:a16="http://schemas.microsoft.com/office/drawing/2014/main" id="{00000000-0008-0000-2000-00000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 name="193 CuadroTexto">
          <a:extLst>
            <a:ext uri="{FF2B5EF4-FFF2-40B4-BE49-F238E27FC236}">
              <a16:creationId xmlns:a16="http://schemas.microsoft.com/office/drawing/2014/main" id="{00000000-0008-0000-2000-00000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 name="194 CuadroTexto">
          <a:extLst>
            <a:ext uri="{FF2B5EF4-FFF2-40B4-BE49-F238E27FC236}">
              <a16:creationId xmlns:a16="http://schemas.microsoft.com/office/drawing/2014/main" id="{00000000-0008-0000-2000-00000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 name="195 CuadroTexto">
          <a:extLst>
            <a:ext uri="{FF2B5EF4-FFF2-40B4-BE49-F238E27FC236}">
              <a16:creationId xmlns:a16="http://schemas.microsoft.com/office/drawing/2014/main" id="{00000000-0008-0000-2000-00000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 name="196 CuadroTexto">
          <a:extLst>
            <a:ext uri="{FF2B5EF4-FFF2-40B4-BE49-F238E27FC236}">
              <a16:creationId xmlns:a16="http://schemas.microsoft.com/office/drawing/2014/main" id="{00000000-0008-0000-2000-00000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 name="197 CuadroTexto">
          <a:extLst>
            <a:ext uri="{FF2B5EF4-FFF2-40B4-BE49-F238E27FC236}">
              <a16:creationId xmlns:a16="http://schemas.microsoft.com/office/drawing/2014/main" id="{00000000-0008-0000-2000-00000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 name="198 CuadroTexto">
          <a:extLst>
            <a:ext uri="{FF2B5EF4-FFF2-40B4-BE49-F238E27FC236}">
              <a16:creationId xmlns:a16="http://schemas.microsoft.com/office/drawing/2014/main" id="{00000000-0008-0000-2000-00000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 name="199 CuadroTexto">
          <a:extLst>
            <a:ext uri="{FF2B5EF4-FFF2-40B4-BE49-F238E27FC236}">
              <a16:creationId xmlns:a16="http://schemas.microsoft.com/office/drawing/2014/main" id="{00000000-0008-0000-2000-00000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 name="200 CuadroTexto">
          <a:extLst>
            <a:ext uri="{FF2B5EF4-FFF2-40B4-BE49-F238E27FC236}">
              <a16:creationId xmlns:a16="http://schemas.microsoft.com/office/drawing/2014/main" id="{00000000-0008-0000-2000-00000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 name="201 CuadroTexto">
          <a:extLst>
            <a:ext uri="{FF2B5EF4-FFF2-40B4-BE49-F238E27FC236}">
              <a16:creationId xmlns:a16="http://schemas.microsoft.com/office/drawing/2014/main" id="{00000000-0008-0000-2000-00000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 name="202 CuadroTexto">
          <a:extLst>
            <a:ext uri="{FF2B5EF4-FFF2-40B4-BE49-F238E27FC236}">
              <a16:creationId xmlns:a16="http://schemas.microsoft.com/office/drawing/2014/main" id="{00000000-0008-0000-2000-00000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 name="203 CuadroTexto">
          <a:extLst>
            <a:ext uri="{FF2B5EF4-FFF2-40B4-BE49-F238E27FC236}">
              <a16:creationId xmlns:a16="http://schemas.microsoft.com/office/drawing/2014/main" id="{00000000-0008-0000-2000-00000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 name="204 CuadroTexto">
          <a:extLst>
            <a:ext uri="{FF2B5EF4-FFF2-40B4-BE49-F238E27FC236}">
              <a16:creationId xmlns:a16="http://schemas.microsoft.com/office/drawing/2014/main" id="{00000000-0008-0000-2000-00000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 name="205 CuadroTexto">
          <a:extLst>
            <a:ext uri="{FF2B5EF4-FFF2-40B4-BE49-F238E27FC236}">
              <a16:creationId xmlns:a16="http://schemas.microsoft.com/office/drawing/2014/main" id="{00000000-0008-0000-2000-00001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 name="206 CuadroTexto">
          <a:extLst>
            <a:ext uri="{FF2B5EF4-FFF2-40B4-BE49-F238E27FC236}">
              <a16:creationId xmlns:a16="http://schemas.microsoft.com/office/drawing/2014/main" id="{00000000-0008-0000-2000-00001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 name="207 CuadroTexto">
          <a:extLst>
            <a:ext uri="{FF2B5EF4-FFF2-40B4-BE49-F238E27FC236}">
              <a16:creationId xmlns:a16="http://schemas.microsoft.com/office/drawing/2014/main" id="{00000000-0008-0000-2000-00001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 name="208 CuadroTexto">
          <a:extLst>
            <a:ext uri="{FF2B5EF4-FFF2-40B4-BE49-F238E27FC236}">
              <a16:creationId xmlns:a16="http://schemas.microsoft.com/office/drawing/2014/main" id="{00000000-0008-0000-2000-00001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 name="209 CuadroTexto">
          <a:extLst>
            <a:ext uri="{FF2B5EF4-FFF2-40B4-BE49-F238E27FC236}">
              <a16:creationId xmlns:a16="http://schemas.microsoft.com/office/drawing/2014/main" id="{00000000-0008-0000-2000-00001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 name="210 CuadroTexto">
          <a:extLst>
            <a:ext uri="{FF2B5EF4-FFF2-40B4-BE49-F238E27FC236}">
              <a16:creationId xmlns:a16="http://schemas.microsoft.com/office/drawing/2014/main" id="{00000000-0008-0000-2000-00001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 name="211 CuadroTexto">
          <a:extLst>
            <a:ext uri="{FF2B5EF4-FFF2-40B4-BE49-F238E27FC236}">
              <a16:creationId xmlns:a16="http://schemas.microsoft.com/office/drawing/2014/main" id="{00000000-0008-0000-2000-00001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 name="212 CuadroTexto">
          <a:extLst>
            <a:ext uri="{FF2B5EF4-FFF2-40B4-BE49-F238E27FC236}">
              <a16:creationId xmlns:a16="http://schemas.microsoft.com/office/drawing/2014/main" id="{00000000-0008-0000-2000-00001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 name="213 CuadroTexto">
          <a:extLst>
            <a:ext uri="{FF2B5EF4-FFF2-40B4-BE49-F238E27FC236}">
              <a16:creationId xmlns:a16="http://schemas.microsoft.com/office/drawing/2014/main" id="{00000000-0008-0000-2000-00001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 name="214 CuadroTexto">
          <a:extLst>
            <a:ext uri="{FF2B5EF4-FFF2-40B4-BE49-F238E27FC236}">
              <a16:creationId xmlns:a16="http://schemas.microsoft.com/office/drawing/2014/main" id="{00000000-0008-0000-2000-00001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 name="215 CuadroTexto">
          <a:extLst>
            <a:ext uri="{FF2B5EF4-FFF2-40B4-BE49-F238E27FC236}">
              <a16:creationId xmlns:a16="http://schemas.microsoft.com/office/drawing/2014/main" id="{00000000-0008-0000-2000-00001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 name="216 CuadroTexto">
          <a:extLst>
            <a:ext uri="{FF2B5EF4-FFF2-40B4-BE49-F238E27FC236}">
              <a16:creationId xmlns:a16="http://schemas.microsoft.com/office/drawing/2014/main" id="{00000000-0008-0000-2000-00001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 name="217 CuadroTexto">
          <a:extLst>
            <a:ext uri="{FF2B5EF4-FFF2-40B4-BE49-F238E27FC236}">
              <a16:creationId xmlns:a16="http://schemas.microsoft.com/office/drawing/2014/main" id="{00000000-0008-0000-2000-00001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 name="218 CuadroTexto">
          <a:extLst>
            <a:ext uri="{FF2B5EF4-FFF2-40B4-BE49-F238E27FC236}">
              <a16:creationId xmlns:a16="http://schemas.microsoft.com/office/drawing/2014/main" id="{00000000-0008-0000-2000-00001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 name="219 CuadroTexto">
          <a:extLst>
            <a:ext uri="{FF2B5EF4-FFF2-40B4-BE49-F238E27FC236}">
              <a16:creationId xmlns:a16="http://schemas.microsoft.com/office/drawing/2014/main" id="{00000000-0008-0000-2000-00001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 name="220 CuadroTexto">
          <a:extLst>
            <a:ext uri="{FF2B5EF4-FFF2-40B4-BE49-F238E27FC236}">
              <a16:creationId xmlns:a16="http://schemas.microsoft.com/office/drawing/2014/main" id="{00000000-0008-0000-2000-00001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 name="221 CuadroTexto">
          <a:extLst>
            <a:ext uri="{FF2B5EF4-FFF2-40B4-BE49-F238E27FC236}">
              <a16:creationId xmlns:a16="http://schemas.microsoft.com/office/drawing/2014/main" id="{00000000-0008-0000-2000-00002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5" name="222 CuadroTexto">
          <a:extLst>
            <a:ext uri="{FF2B5EF4-FFF2-40B4-BE49-F238E27FC236}">
              <a16:creationId xmlns:a16="http://schemas.microsoft.com/office/drawing/2014/main" id="{00000000-0008-0000-2000-00002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 name="223 CuadroTexto">
          <a:extLst>
            <a:ext uri="{FF2B5EF4-FFF2-40B4-BE49-F238E27FC236}">
              <a16:creationId xmlns:a16="http://schemas.microsoft.com/office/drawing/2014/main" id="{00000000-0008-0000-2000-00002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 name="224 CuadroTexto">
          <a:extLst>
            <a:ext uri="{FF2B5EF4-FFF2-40B4-BE49-F238E27FC236}">
              <a16:creationId xmlns:a16="http://schemas.microsoft.com/office/drawing/2014/main" id="{00000000-0008-0000-2000-00002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 name="225 CuadroTexto">
          <a:extLst>
            <a:ext uri="{FF2B5EF4-FFF2-40B4-BE49-F238E27FC236}">
              <a16:creationId xmlns:a16="http://schemas.microsoft.com/office/drawing/2014/main" id="{00000000-0008-0000-2000-00002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 name="226 CuadroTexto">
          <a:extLst>
            <a:ext uri="{FF2B5EF4-FFF2-40B4-BE49-F238E27FC236}">
              <a16:creationId xmlns:a16="http://schemas.microsoft.com/office/drawing/2014/main" id="{00000000-0008-0000-2000-00002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 name="227 CuadroTexto">
          <a:extLst>
            <a:ext uri="{FF2B5EF4-FFF2-40B4-BE49-F238E27FC236}">
              <a16:creationId xmlns:a16="http://schemas.microsoft.com/office/drawing/2014/main" id="{00000000-0008-0000-2000-00002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 name="228 CuadroTexto">
          <a:extLst>
            <a:ext uri="{FF2B5EF4-FFF2-40B4-BE49-F238E27FC236}">
              <a16:creationId xmlns:a16="http://schemas.microsoft.com/office/drawing/2014/main" id="{00000000-0008-0000-2000-00002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 name="229 CuadroTexto">
          <a:extLst>
            <a:ext uri="{FF2B5EF4-FFF2-40B4-BE49-F238E27FC236}">
              <a16:creationId xmlns:a16="http://schemas.microsoft.com/office/drawing/2014/main" id="{00000000-0008-0000-2000-00002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 name="230 CuadroTexto">
          <a:extLst>
            <a:ext uri="{FF2B5EF4-FFF2-40B4-BE49-F238E27FC236}">
              <a16:creationId xmlns:a16="http://schemas.microsoft.com/office/drawing/2014/main" id="{00000000-0008-0000-2000-00002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 name="231 CuadroTexto">
          <a:extLst>
            <a:ext uri="{FF2B5EF4-FFF2-40B4-BE49-F238E27FC236}">
              <a16:creationId xmlns:a16="http://schemas.microsoft.com/office/drawing/2014/main" id="{00000000-0008-0000-2000-00002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 name="232 CuadroTexto">
          <a:extLst>
            <a:ext uri="{FF2B5EF4-FFF2-40B4-BE49-F238E27FC236}">
              <a16:creationId xmlns:a16="http://schemas.microsoft.com/office/drawing/2014/main" id="{00000000-0008-0000-2000-00002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 name="233 CuadroTexto">
          <a:extLst>
            <a:ext uri="{FF2B5EF4-FFF2-40B4-BE49-F238E27FC236}">
              <a16:creationId xmlns:a16="http://schemas.microsoft.com/office/drawing/2014/main" id="{00000000-0008-0000-2000-00002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 name="234 CuadroTexto">
          <a:extLst>
            <a:ext uri="{FF2B5EF4-FFF2-40B4-BE49-F238E27FC236}">
              <a16:creationId xmlns:a16="http://schemas.microsoft.com/office/drawing/2014/main" id="{00000000-0008-0000-2000-00002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 name="235 CuadroTexto">
          <a:extLst>
            <a:ext uri="{FF2B5EF4-FFF2-40B4-BE49-F238E27FC236}">
              <a16:creationId xmlns:a16="http://schemas.microsoft.com/office/drawing/2014/main" id="{00000000-0008-0000-2000-00002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 name="236 CuadroTexto">
          <a:extLst>
            <a:ext uri="{FF2B5EF4-FFF2-40B4-BE49-F238E27FC236}">
              <a16:creationId xmlns:a16="http://schemas.microsoft.com/office/drawing/2014/main" id="{00000000-0008-0000-2000-00002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 name="237 CuadroTexto">
          <a:extLst>
            <a:ext uri="{FF2B5EF4-FFF2-40B4-BE49-F238E27FC236}">
              <a16:creationId xmlns:a16="http://schemas.microsoft.com/office/drawing/2014/main" id="{00000000-0008-0000-2000-00003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1" name="238 CuadroTexto">
          <a:extLst>
            <a:ext uri="{FF2B5EF4-FFF2-40B4-BE49-F238E27FC236}">
              <a16:creationId xmlns:a16="http://schemas.microsoft.com/office/drawing/2014/main" id="{00000000-0008-0000-2000-00003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2" name="239 CuadroTexto">
          <a:extLst>
            <a:ext uri="{FF2B5EF4-FFF2-40B4-BE49-F238E27FC236}">
              <a16:creationId xmlns:a16="http://schemas.microsoft.com/office/drawing/2014/main" id="{00000000-0008-0000-2000-00003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3" name="240 CuadroTexto">
          <a:extLst>
            <a:ext uri="{FF2B5EF4-FFF2-40B4-BE49-F238E27FC236}">
              <a16:creationId xmlns:a16="http://schemas.microsoft.com/office/drawing/2014/main" id="{00000000-0008-0000-2000-00003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4" name="241 CuadroTexto">
          <a:extLst>
            <a:ext uri="{FF2B5EF4-FFF2-40B4-BE49-F238E27FC236}">
              <a16:creationId xmlns:a16="http://schemas.microsoft.com/office/drawing/2014/main" id="{00000000-0008-0000-2000-00003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5" name="242 CuadroTexto">
          <a:extLst>
            <a:ext uri="{FF2B5EF4-FFF2-40B4-BE49-F238E27FC236}">
              <a16:creationId xmlns:a16="http://schemas.microsoft.com/office/drawing/2014/main" id="{00000000-0008-0000-2000-00003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6" name="243 CuadroTexto">
          <a:extLst>
            <a:ext uri="{FF2B5EF4-FFF2-40B4-BE49-F238E27FC236}">
              <a16:creationId xmlns:a16="http://schemas.microsoft.com/office/drawing/2014/main" id="{00000000-0008-0000-2000-00003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7" name="244 CuadroTexto">
          <a:extLst>
            <a:ext uri="{FF2B5EF4-FFF2-40B4-BE49-F238E27FC236}">
              <a16:creationId xmlns:a16="http://schemas.microsoft.com/office/drawing/2014/main" id="{00000000-0008-0000-2000-00003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8" name="245 CuadroTexto">
          <a:extLst>
            <a:ext uri="{FF2B5EF4-FFF2-40B4-BE49-F238E27FC236}">
              <a16:creationId xmlns:a16="http://schemas.microsoft.com/office/drawing/2014/main" id="{00000000-0008-0000-2000-00003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9" name="246 CuadroTexto">
          <a:extLst>
            <a:ext uri="{FF2B5EF4-FFF2-40B4-BE49-F238E27FC236}">
              <a16:creationId xmlns:a16="http://schemas.microsoft.com/office/drawing/2014/main" id="{00000000-0008-0000-2000-00003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0" name="247 CuadroTexto">
          <a:extLst>
            <a:ext uri="{FF2B5EF4-FFF2-40B4-BE49-F238E27FC236}">
              <a16:creationId xmlns:a16="http://schemas.microsoft.com/office/drawing/2014/main" id="{00000000-0008-0000-2000-00003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1" name="248 CuadroTexto">
          <a:extLst>
            <a:ext uri="{FF2B5EF4-FFF2-40B4-BE49-F238E27FC236}">
              <a16:creationId xmlns:a16="http://schemas.microsoft.com/office/drawing/2014/main" id="{00000000-0008-0000-2000-00003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2" name="249 CuadroTexto">
          <a:extLst>
            <a:ext uri="{FF2B5EF4-FFF2-40B4-BE49-F238E27FC236}">
              <a16:creationId xmlns:a16="http://schemas.microsoft.com/office/drawing/2014/main" id="{00000000-0008-0000-2000-00003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3" name="250 CuadroTexto">
          <a:extLst>
            <a:ext uri="{FF2B5EF4-FFF2-40B4-BE49-F238E27FC236}">
              <a16:creationId xmlns:a16="http://schemas.microsoft.com/office/drawing/2014/main" id="{00000000-0008-0000-2000-00003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4" name="251 CuadroTexto">
          <a:extLst>
            <a:ext uri="{FF2B5EF4-FFF2-40B4-BE49-F238E27FC236}">
              <a16:creationId xmlns:a16="http://schemas.microsoft.com/office/drawing/2014/main" id="{00000000-0008-0000-2000-00003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5" name="252 CuadroTexto">
          <a:extLst>
            <a:ext uri="{FF2B5EF4-FFF2-40B4-BE49-F238E27FC236}">
              <a16:creationId xmlns:a16="http://schemas.microsoft.com/office/drawing/2014/main" id="{00000000-0008-0000-2000-00003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6" name="253 CuadroTexto">
          <a:extLst>
            <a:ext uri="{FF2B5EF4-FFF2-40B4-BE49-F238E27FC236}">
              <a16:creationId xmlns:a16="http://schemas.microsoft.com/office/drawing/2014/main" id="{00000000-0008-0000-2000-00004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7" name="254 CuadroTexto">
          <a:extLst>
            <a:ext uri="{FF2B5EF4-FFF2-40B4-BE49-F238E27FC236}">
              <a16:creationId xmlns:a16="http://schemas.microsoft.com/office/drawing/2014/main" id="{00000000-0008-0000-2000-00004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8" name="255 CuadroTexto">
          <a:extLst>
            <a:ext uri="{FF2B5EF4-FFF2-40B4-BE49-F238E27FC236}">
              <a16:creationId xmlns:a16="http://schemas.microsoft.com/office/drawing/2014/main" id="{00000000-0008-0000-2000-00004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79" name="256 CuadroTexto">
          <a:extLst>
            <a:ext uri="{FF2B5EF4-FFF2-40B4-BE49-F238E27FC236}">
              <a16:creationId xmlns:a16="http://schemas.microsoft.com/office/drawing/2014/main" id="{00000000-0008-0000-2000-00004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0" name="257 CuadroTexto">
          <a:extLst>
            <a:ext uri="{FF2B5EF4-FFF2-40B4-BE49-F238E27FC236}">
              <a16:creationId xmlns:a16="http://schemas.microsoft.com/office/drawing/2014/main" id="{00000000-0008-0000-2000-00004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1" name="258 CuadroTexto">
          <a:extLst>
            <a:ext uri="{FF2B5EF4-FFF2-40B4-BE49-F238E27FC236}">
              <a16:creationId xmlns:a16="http://schemas.microsoft.com/office/drawing/2014/main" id="{00000000-0008-0000-2000-00004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2" name="259 CuadroTexto">
          <a:extLst>
            <a:ext uri="{FF2B5EF4-FFF2-40B4-BE49-F238E27FC236}">
              <a16:creationId xmlns:a16="http://schemas.microsoft.com/office/drawing/2014/main" id="{00000000-0008-0000-2000-00004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3" name="260 CuadroTexto">
          <a:extLst>
            <a:ext uri="{FF2B5EF4-FFF2-40B4-BE49-F238E27FC236}">
              <a16:creationId xmlns:a16="http://schemas.microsoft.com/office/drawing/2014/main" id="{00000000-0008-0000-2000-00004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4" name="261 CuadroTexto">
          <a:extLst>
            <a:ext uri="{FF2B5EF4-FFF2-40B4-BE49-F238E27FC236}">
              <a16:creationId xmlns:a16="http://schemas.microsoft.com/office/drawing/2014/main" id="{00000000-0008-0000-2000-00004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5" name="262 CuadroTexto">
          <a:extLst>
            <a:ext uri="{FF2B5EF4-FFF2-40B4-BE49-F238E27FC236}">
              <a16:creationId xmlns:a16="http://schemas.microsoft.com/office/drawing/2014/main" id="{00000000-0008-0000-2000-00004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6" name="263 CuadroTexto">
          <a:extLst>
            <a:ext uri="{FF2B5EF4-FFF2-40B4-BE49-F238E27FC236}">
              <a16:creationId xmlns:a16="http://schemas.microsoft.com/office/drawing/2014/main" id="{00000000-0008-0000-2000-00004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7" name="264 CuadroTexto">
          <a:extLst>
            <a:ext uri="{FF2B5EF4-FFF2-40B4-BE49-F238E27FC236}">
              <a16:creationId xmlns:a16="http://schemas.microsoft.com/office/drawing/2014/main" id="{00000000-0008-0000-2000-00004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8" name="265 CuadroTexto">
          <a:extLst>
            <a:ext uri="{FF2B5EF4-FFF2-40B4-BE49-F238E27FC236}">
              <a16:creationId xmlns:a16="http://schemas.microsoft.com/office/drawing/2014/main" id="{00000000-0008-0000-2000-00004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89" name="266 CuadroTexto">
          <a:extLst>
            <a:ext uri="{FF2B5EF4-FFF2-40B4-BE49-F238E27FC236}">
              <a16:creationId xmlns:a16="http://schemas.microsoft.com/office/drawing/2014/main" id="{00000000-0008-0000-2000-00004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90" name="267 CuadroTexto">
          <a:extLst>
            <a:ext uri="{FF2B5EF4-FFF2-40B4-BE49-F238E27FC236}">
              <a16:creationId xmlns:a16="http://schemas.microsoft.com/office/drawing/2014/main" id="{00000000-0008-0000-2000-00004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591" name="268 CuadroTexto">
          <a:extLst>
            <a:ext uri="{FF2B5EF4-FFF2-40B4-BE49-F238E27FC236}">
              <a16:creationId xmlns:a16="http://schemas.microsoft.com/office/drawing/2014/main" id="{00000000-0008-0000-2000-00004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2" name="269 CuadroTexto">
          <a:extLst>
            <a:ext uri="{FF2B5EF4-FFF2-40B4-BE49-F238E27FC236}">
              <a16:creationId xmlns:a16="http://schemas.microsoft.com/office/drawing/2014/main" id="{00000000-0008-0000-2000-000050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3" name="270 CuadroTexto">
          <a:extLst>
            <a:ext uri="{FF2B5EF4-FFF2-40B4-BE49-F238E27FC236}">
              <a16:creationId xmlns:a16="http://schemas.microsoft.com/office/drawing/2014/main" id="{00000000-0008-0000-2000-000051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4" name="271 CuadroTexto">
          <a:extLst>
            <a:ext uri="{FF2B5EF4-FFF2-40B4-BE49-F238E27FC236}">
              <a16:creationId xmlns:a16="http://schemas.microsoft.com/office/drawing/2014/main" id="{00000000-0008-0000-2000-000052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5" name="272 CuadroTexto">
          <a:extLst>
            <a:ext uri="{FF2B5EF4-FFF2-40B4-BE49-F238E27FC236}">
              <a16:creationId xmlns:a16="http://schemas.microsoft.com/office/drawing/2014/main" id="{00000000-0008-0000-2000-000053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6" name="273 CuadroTexto">
          <a:extLst>
            <a:ext uri="{FF2B5EF4-FFF2-40B4-BE49-F238E27FC236}">
              <a16:creationId xmlns:a16="http://schemas.microsoft.com/office/drawing/2014/main" id="{00000000-0008-0000-2000-000054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7" name="274 CuadroTexto">
          <a:extLst>
            <a:ext uri="{FF2B5EF4-FFF2-40B4-BE49-F238E27FC236}">
              <a16:creationId xmlns:a16="http://schemas.microsoft.com/office/drawing/2014/main" id="{00000000-0008-0000-2000-000055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8" name="275 CuadroTexto">
          <a:extLst>
            <a:ext uri="{FF2B5EF4-FFF2-40B4-BE49-F238E27FC236}">
              <a16:creationId xmlns:a16="http://schemas.microsoft.com/office/drawing/2014/main" id="{00000000-0008-0000-2000-000056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599" name="276 CuadroTexto">
          <a:extLst>
            <a:ext uri="{FF2B5EF4-FFF2-40B4-BE49-F238E27FC236}">
              <a16:creationId xmlns:a16="http://schemas.microsoft.com/office/drawing/2014/main" id="{00000000-0008-0000-2000-000057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0" name="277 CuadroTexto">
          <a:extLst>
            <a:ext uri="{FF2B5EF4-FFF2-40B4-BE49-F238E27FC236}">
              <a16:creationId xmlns:a16="http://schemas.microsoft.com/office/drawing/2014/main" id="{00000000-0008-0000-2000-000058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1" name="278 CuadroTexto">
          <a:extLst>
            <a:ext uri="{FF2B5EF4-FFF2-40B4-BE49-F238E27FC236}">
              <a16:creationId xmlns:a16="http://schemas.microsoft.com/office/drawing/2014/main" id="{00000000-0008-0000-2000-000059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2" name="279 CuadroTexto">
          <a:extLst>
            <a:ext uri="{FF2B5EF4-FFF2-40B4-BE49-F238E27FC236}">
              <a16:creationId xmlns:a16="http://schemas.microsoft.com/office/drawing/2014/main" id="{00000000-0008-0000-2000-00005A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3" name="280 CuadroTexto">
          <a:extLst>
            <a:ext uri="{FF2B5EF4-FFF2-40B4-BE49-F238E27FC236}">
              <a16:creationId xmlns:a16="http://schemas.microsoft.com/office/drawing/2014/main" id="{00000000-0008-0000-2000-00005B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4" name="281 CuadroTexto">
          <a:extLst>
            <a:ext uri="{FF2B5EF4-FFF2-40B4-BE49-F238E27FC236}">
              <a16:creationId xmlns:a16="http://schemas.microsoft.com/office/drawing/2014/main" id="{00000000-0008-0000-2000-00005C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5" name="282 CuadroTexto">
          <a:extLst>
            <a:ext uri="{FF2B5EF4-FFF2-40B4-BE49-F238E27FC236}">
              <a16:creationId xmlns:a16="http://schemas.microsoft.com/office/drawing/2014/main" id="{00000000-0008-0000-2000-00005D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6" name="283 CuadroTexto">
          <a:extLst>
            <a:ext uri="{FF2B5EF4-FFF2-40B4-BE49-F238E27FC236}">
              <a16:creationId xmlns:a16="http://schemas.microsoft.com/office/drawing/2014/main" id="{00000000-0008-0000-2000-00005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607" name="284 CuadroTexto">
          <a:extLst>
            <a:ext uri="{FF2B5EF4-FFF2-40B4-BE49-F238E27FC236}">
              <a16:creationId xmlns:a16="http://schemas.microsoft.com/office/drawing/2014/main" id="{00000000-0008-0000-2000-00005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08" name="285 CuadroTexto">
          <a:extLst>
            <a:ext uri="{FF2B5EF4-FFF2-40B4-BE49-F238E27FC236}">
              <a16:creationId xmlns:a16="http://schemas.microsoft.com/office/drawing/2014/main" id="{00000000-0008-0000-2000-00006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09" name="286 CuadroTexto">
          <a:extLst>
            <a:ext uri="{FF2B5EF4-FFF2-40B4-BE49-F238E27FC236}">
              <a16:creationId xmlns:a16="http://schemas.microsoft.com/office/drawing/2014/main" id="{00000000-0008-0000-2000-00006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0" name="287 CuadroTexto">
          <a:extLst>
            <a:ext uri="{FF2B5EF4-FFF2-40B4-BE49-F238E27FC236}">
              <a16:creationId xmlns:a16="http://schemas.microsoft.com/office/drawing/2014/main" id="{00000000-0008-0000-2000-00006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1" name="288 CuadroTexto">
          <a:extLst>
            <a:ext uri="{FF2B5EF4-FFF2-40B4-BE49-F238E27FC236}">
              <a16:creationId xmlns:a16="http://schemas.microsoft.com/office/drawing/2014/main" id="{00000000-0008-0000-2000-00006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2" name="289 CuadroTexto">
          <a:extLst>
            <a:ext uri="{FF2B5EF4-FFF2-40B4-BE49-F238E27FC236}">
              <a16:creationId xmlns:a16="http://schemas.microsoft.com/office/drawing/2014/main" id="{00000000-0008-0000-2000-00006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3" name="290 CuadroTexto">
          <a:extLst>
            <a:ext uri="{FF2B5EF4-FFF2-40B4-BE49-F238E27FC236}">
              <a16:creationId xmlns:a16="http://schemas.microsoft.com/office/drawing/2014/main" id="{00000000-0008-0000-2000-00006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4" name="291 CuadroTexto">
          <a:extLst>
            <a:ext uri="{FF2B5EF4-FFF2-40B4-BE49-F238E27FC236}">
              <a16:creationId xmlns:a16="http://schemas.microsoft.com/office/drawing/2014/main" id="{00000000-0008-0000-2000-00006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5" name="292 CuadroTexto">
          <a:extLst>
            <a:ext uri="{FF2B5EF4-FFF2-40B4-BE49-F238E27FC236}">
              <a16:creationId xmlns:a16="http://schemas.microsoft.com/office/drawing/2014/main" id="{00000000-0008-0000-2000-00006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6" name="293 CuadroTexto">
          <a:extLst>
            <a:ext uri="{FF2B5EF4-FFF2-40B4-BE49-F238E27FC236}">
              <a16:creationId xmlns:a16="http://schemas.microsoft.com/office/drawing/2014/main" id="{00000000-0008-0000-2000-00006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7" name="294 CuadroTexto">
          <a:extLst>
            <a:ext uri="{FF2B5EF4-FFF2-40B4-BE49-F238E27FC236}">
              <a16:creationId xmlns:a16="http://schemas.microsoft.com/office/drawing/2014/main" id="{00000000-0008-0000-2000-00006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8" name="295 CuadroTexto">
          <a:extLst>
            <a:ext uri="{FF2B5EF4-FFF2-40B4-BE49-F238E27FC236}">
              <a16:creationId xmlns:a16="http://schemas.microsoft.com/office/drawing/2014/main" id="{00000000-0008-0000-2000-00006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19" name="296 CuadroTexto">
          <a:extLst>
            <a:ext uri="{FF2B5EF4-FFF2-40B4-BE49-F238E27FC236}">
              <a16:creationId xmlns:a16="http://schemas.microsoft.com/office/drawing/2014/main" id="{00000000-0008-0000-2000-00006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20" name="17 CuadroTexto">
          <a:extLst>
            <a:ext uri="{FF2B5EF4-FFF2-40B4-BE49-F238E27FC236}">
              <a16:creationId xmlns:a16="http://schemas.microsoft.com/office/drawing/2014/main" id="{00000000-0008-0000-2000-00006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621" name="90 CuadroTexto">
          <a:extLst>
            <a:ext uri="{FF2B5EF4-FFF2-40B4-BE49-F238E27FC236}">
              <a16:creationId xmlns:a16="http://schemas.microsoft.com/office/drawing/2014/main" id="{00000000-0008-0000-2000-00006D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2" name="91 CuadroTexto">
          <a:extLst>
            <a:ext uri="{FF2B5EF4-FFF2-40B4-BE49-F238E27FC236}">
              <a16:creationId xmlns:a16="http://schemas.microsoft.com/office/drawing/2014/main" id="{00000000-0008-0000-2000-00006E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3" name="92 CuadroTexto">
          <a:extLst>
            <a:ext uri="{FF2B5EF4-FFF2-40B4-BE49-F238E27FC236}">
              <a16:creationId xmlns:a16="http://schemas.microsoft.com/office/drawing/2014/main" id="{00000000-0008-0000-2000-00006F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4" name="93 CuadroTexto">
          <a:extLst>
            <a:ext uri="{FF2B5EF4-FFF2-40B4-BE49-F238E27FC236}">
              <a16:creationId xmlns:a16="http://schemas.microsoft.com/office/drawing/2014/main" id="{00000000-0008-0000-2000-000070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5" name="94 CuadroTexto">
          <a:extLst>
            <a:ext uri="{FF2B5EF4-FFF2-40B4-BE49-F238E27FC236}">
              <a16:creationId xmlns:a16="http://schemas.microsoft.com/office/drawing/2014/main" id="{00000000-0008-0000-2000-000071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6" name="95 CuadroTexto">
          <a:extLst>
            <a:ext uri="{FF2B5EF4-FFF2-40B4-BE49-F238E27FC236}">
              <a16:creationId xmlns:a16="http://schemas.microsoft.com/office/drawing/2014/main" id="{00000000-0008-0000-2000-000072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7" name="96 CuadroTexto">
          <a:extLst>
            <a:ext uri="{FF2B5EF4-FFF2-40B4-BE49-F238E27FC236}">
              <a16:creationId xmlns:a16="http://schemas.microsoft.com/office/drawing/2014/main" id="{00000000-0008-0000-2000-000073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8" name="97 CuadroTexto">
          <a:extLst>
            <a:ext uri="{FF2B5EF4-FFF2-40B4-BE49-F238E27FC236}">
              <a16:creationId xmlns:a16="http://schemas.microsoft.com/office/drawing/2014/main" id="{00000000-0008-0000-2000-000074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29" name="98 CuadroTexto">
          <a:extLst>
            <a:ext uri="{FF2B5EF4-FFF2-40B4-BE49-F238E27FC236}">
              <a16:creationId xmlns:a16="http://schemas.microsoft.com/office/drawing/2014/main" id="{00000000-0008-0000-2000-000075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0" name="99 CuadroTexto">
          <a:extLst>
            <a:ext uri="{FF2B5EF4-FFF2-40B4-BE49-F238E27FC236}">
              <a16:creationId xmlns:a16="http://schemas.microsoft.com/office/drawing/2014/main" id="{00000000-0008-0000-2000-000076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1" name="100 CuadroTexto">
          <a:extLst>
            <a:ext uri="{FF2B5EF4-FFF2-40B4-BE49-F238E27FC236}">
              <a16:creationId xmlns:a16="http://schemas.microsoft.com/office/drawing/2014/main" id="{00000000-0008-0000-2000-000077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632" name="101 CuadroTexto">
          <a:extLst>
            <a:ext uri="{FF2B5EF4-FFF2-40B4-BE49-F238E27FC236}">
              <a16:creationId xmlns:a16="http://schemas.microsoft.com/office/drawing/2014/main" id="{00000000-0008-0000-2000-0000780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633" name="118 CuadroTexto">
          <a:extLst>
            <a:ext uri="{FF2B5EF4-FFF2-40B4-BE49-F238E27FC236}">
              <a16:creationId xmlns:a16="http://schemas.microsoft.com/office/drawing/2014/main" id="{00000000-0008-0000-2000-00007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4" name="119 CuadroTexto">
          <a:extLst>
            <a:ext uri="{FF2B5EF4-FFF2-40B4-BE49-F238E27FC236}">
              <a16:creationId xmlns:a16="http://schemas.microsoft.com/office/drawing/2014/main" id="{00000000-0008-0000-2000-00007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5" name="120 CuadroTexto">
          <a:extLst>
            <a:ext uri="{FF2B5EF4-FFF2-40B4-BE49-F238E27FC236}">
              <a16:creationId xmlns:a16="http://schemas.microsoft.com/office/drawing/2014/main" id="{00000000-0008-0000-2000-00007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6" name="121 CuadroTexto">
          <a:extLst>
            <a:ext uri="{FF2B5EF4-FFF2-40B4-BE49-F238E27FC236}">
              <a16:creationId xmlns:a16="http://schemas.microsoft.com/office/drawing/2014/main" id="{00000000-0008-0000-2000-00007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7" name="122 CuadroTexto">
          <a:extLst>
            <a:ext uri="{FF2B5EF4-FFF2-40B4-BE49-F238E27FC236}">
              <a16:creationId xmlns:a16="http://schemas.microsoft.com/office/drawing/2014/main" id="{00000000-0008-0000-2000-00007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8" name="123 CuadroTexto">
          <a:extLst>
            <a:ext uri="{FF2B5EF4-FFF2-40B4-BE49-F238E27FC236}">
              <a16:creationId xmlns:a16="http://schemas.microsoft.com/office/drawing/2014/main" id="{00000000-0008-0000-2000-00007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39" name="124 CuadroTexto">
          <a:extLst>
            <a:ext uri="{FF2B5EF4-FFF2-40B4-BE49-F238E27FC236}">
              <a16:creationId xmlns:a16="http://schemas.microsoft.com/office/drawing/2014/main" id="{00000000-0008-0000-2000-00007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0" name="125 CuadroTexto">
          <a:extLst>
            <a:ext uri="{FF2B5EF4-FFF2-40B4-BE49-F238E27FC236}">
              <a16:creationId xmlns:a16="http://schemas.microsoft.com/office/drawing/2014/main" id="{00000000-0008-0000-2000-00008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1" name="143 CuadroTexto">
          <a:extLst>
            <a:ext uri="{FF2B5EF4-FFF2-40B4-BE49-F238E27FC236}">
              <a16:creationId xmlns:a16="http://schemas.microsoft.com/office/drawing/2014/main" id="{00000000-0008-0000-2000-00008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2" name="144 CuadroTexto">
          <a:extLst>
            <a:ext uri="{FF2B5EF4-FFF2-40B4-BE49-F238E27FC236}">
              <a16:creationId xmlns:a16="http://schemas.microsoft.com/office/drawing/2014/main" id="{00000000-0008-0000-2000-00008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3" name="145 CuadroTexto">
          <a:extLst>
            <a:ext uri="{FF2B5EF4-FFF2-40B4-BE49-F238E27FC236}">
              <a16:creationId xmlns:a16="http://schemas.microsoft.com/office/drawing/2014/main" id="{00000000-0008-0000-2000-00008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4" name="146 CuadroTexto">
          <a:extLst>
            <a:ext uri="{FF2B5EF4-FFF2-40B4-BE49-F238E27FC236}">
              <a16:creationId xmlns:a16="http://schemas.microsoft.com/office/drawing/2014/main" id="{00000000-0008-0000-2000-00008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5" name="147 CuadroTexto">
          <a:extLst>
            <a:ext uri="{FF2B5EF4-FFF2-40B4-BE49-F238E27FC236}">
              <a16:creationId xmlns:a16="http://schemas.microsoft.com/office/drawing/2014/main" id="{00000000-0008-0000-2000-00008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6" name="148 CuadroTexto">
          <a:extLst>
            <a:ext uri="{FF2B5EF4-FFF2-40B4-BE49-F238E27FC236}">
              <a16:creationId xmlns:a16="http://schemas.microsoft.com/office/drawing/2014/main" id="{00000000-0008-0000-2000-00008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7" name="149 CuadroTexto">
          <a:extLst>
            <a:ext uri="{FF2B5EF4-FFF2-40B4-BE49-F238E27FC236}">
              <a16:creationId xmlns:a16="http://schemas.microsoft.com/office/drawing/2014/main" id="{00000000-0008-0000-2000-00008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8" name="150 CuadroTexto">
          <a:extLst>
            <a:ext uri="{FF2B5EF4-FFF2-40B4-BE49-F238E27FC236}">
              <a16:creationId xmlns:a16="http://schemas.microsoft.com/office/drawing/2014/main" id="{00000000-0008-0000-2000-00008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49" name="151 CuadroTexto">
          <a:extLst>
            <a:ext uri="{FF2B5EF4-FFF2-40B4-BE49-F238E27FC236}">
              <a16:creationId xmlns:a16="http://schemas.microsoft.com/office/drawing/2014/main" id="{00000000-0008-0000-2000-00008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0" name="152 CuadroTexto">
          <a:extLst>
            <a:ext uri="{FF2B5EF4-FFF2-40B4-BE49-F238E27FC236}">
              <a16:creationId xmlns:a16="http://schemas.microsoft.com/office/drawing/2014/main" id="{00000000-0008-0000-2000-00008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1" name="153 CuadroTexto">
          <a:extLst>
            <a:ext uri="{FF2B5EF4-FFF2-40B4-BE49-F238E27FC236}">
              <a16:creationId xmlns:a16="http://schemas.microsoft.com/office/drawing/2014/main" id="{00000000-0008-0000-2000-00008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2" name="154 CuadroTexto">
          <a:extLst>
            <a:ext uri="{FF2B5EF4-FFF2-40B4-BE49-F238E27FC236}">
              <a16:creationId xmlns:a16="http://schemas.microsoft.com/office/drawing/2014/main" id="{00000000-0008-0000-2000-00008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3" name="155 CuadroTexto">
          <a:extLst>
            <a:ext uri="{FF2B5EF4-FFF2-40B4-BE49-F238E27FC236}">
              <a16:creationId xmlns:a16="http://schemas.microsoft.com/office/drawing/2014/main" id="{00000000-0008-0000-2000-00008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4" name="156 CuadroTexto">
          <a:extLst>
            <a:ext uri="{FF2B5EF4-FFF2-40B4-BE49-F238E27FC236}">
              <a16:creationId xmlns:a16="http://schemas.microsoft.com/office/drawing/2014/main" id="{00000000-0008-0000-2000-00008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5" name="157 CuadroTexto">
          <a:extLst>
            <a:ext uri="{FF2B5EF4-FFF2-40B4-BE49-F238E27FC236}">
              <a16:creationId xmlns:a16="http://schemas.microsoft.com/office/drawing/2014/main" id="{00000000-0008-0000-2000-00008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6" name="158 CuadroTexto">
          <a:extLst>
            <a:ext uri="{FF2B5EF4-FFF2-40B4-BE49-F238E27FC236}">
              <a16:creationId xmlns:a16="http://schemas.microsoft.com/office/drawing/2014/main" id="{00000000-0008-0000-2000-00009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7" name="159 CuadroTexto">
          <a:extLst>
            <a:ext uri="{FF2B5EF4-FFF2-40B4-BE49-F238E27FC236}">
              <a16:creationId xmlns:a16="http://schemas.microsoft.com/office/drawing/2014/main" id="{00000000-0008-0000-2000-00009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8" name="160 CuadroTexto">
          <a:extLst>
            <a:ext uri="{FF2B5EF4-FFF2-40B4-BE49-F238E27FC236}">
              <a16:creationId xmlns:a16="http://schemas.microsoft.com/office/drawing/2014/main" id="{00000000-0008-0000-2000-00009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59" name="161 CuadroTexto">
          <a:extLst>
            <a:ext uri="{FF2B5EF4-FFF2-40B4-BE49-F238E27FC236}">
              <a16:creationId xmlns:a16="http://schemas.microsoft.com/office/drawing/2014/main" id="{00000000-0008-0000-2000-00009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0" name="162 CuadroTexto">
          <a:extLst>
            <a:ext uri="{FF2B5EF4-FFF2-40B4-BE49-F238E27FC236}">
              <a16:creationId xmlns:a16="http://schemas.microsoft.com/office/drawing/2014/main" id="{00000000-0008-0000-2000-00009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1" name="163 CuadroTexto">
          <a:extLst>
            <a:ext uri="{FF2B5EF4-FFF2-40B4-BE49-F238E27FC236}">
              <a16:creationId xmlns:a16="http://schemas.microsoft.com/office/drawing/2014/main" id="{00000000-0008-0000-2000-00009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2" name="164 CuadroTexto">
          <a:extLst>
            <a:ext uri="{FF2B5EF4-FFF2-40B4-BE49-F238E27FC236}">
              <a16:creationId xmlns:a16="http://schemas.microsoft.com/office/drawing/2014/main" id="{00000000-0008-0000-2000-00009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3" name="165 CuadroTexto">
          <a:extLst>
            <a:ext uri="{FF2B5EF4-FFF2-40B4-BE49-F238E27FC236}">
              <a16:creationId xmlns:a16="http://schemas.microsoft.com/office/drawing/2014/main" id="{00000000-0008-0000-2000-00009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4" name="166 CuadroTexto">
          <a:extLst>
            <a:ext uri="{FF2B5EF4-FFF2-40B4-BE49-F238E27FC236}">
              <a16:creationId xmlns:a16="http://schemas.microsoft.com/office/drawing/2014/main" id="{00000000-0008-0000-2000-00009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5" name="167 CuadroTexto">
          <a:extLst>
            <a:ext uri="{FF2B5EF4-FFF2-40B4-BE49-F238E27FC236}">
              <a16:creationId xmlns:a16="http://schemas.microsoft.com/office/drawing/2014/main" id="{00000000-0008-0000-2000-00009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6" name="168 CuadroTexto">
          <a:extLst>
            <a:ext uri="{FF2B5EF4-FFF2-40B4-BE49-F238E27FC236}">
              <a16:creationId xmlns:a16="http://schemas.microsoft.com/office/drawing/2014/main" id="{00000000-0008-0000-2000-00009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7" name="169 CuadroTexto">
          <a:extLst>
            <a:ext uri="{FF2B5EF4-FFF2-40B4-BE49-F238E27FC236}">
              <a16:creationId xmlns:a16="http://schemas.microsoft.com/office/drawing/2014/main" id="{00000000-0008-0000-2000-00009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8" name="170 CuadroTexto">
          <a:extLst>
            <a:ext uri="{FF2B5EF4-FFF2-40B4-BE49-F238E27FC236}">
              <a16:creationId xmlns:a16="http://schemas.microsoft.com/office/drawing/2014/main" id="{00000000-0008-0000-2000-00009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69" name="171 CuadroTexto">
          <a:extLst>
            <a:ext uri="{FF2B5EF4-FFF2-40B4-BE49-F238E27FC236}">
              <a16:creationId xmlns:a16="http://schemas.microsoft.com/office/drawing/2014/main" id="{00000000-0008-0000-2000-00009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0" name="172 CuadroTexto">
          <a:extLst>
            <a:ext uri="{FF2B5EF4-FFF2-40B4-BE49-F238E27FC236}">
              <a16:creationId xmlns:a16="http://schemas.microsoft.com/office/drawing/2014/main" id="{00000000-0008-0000-2000-00009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1" name="173 CuadroTexto">
          <a:extLst>
            <a:ext uri="{FF2B5EF4-FFF2-40B4-BE49-F238E27FC236}">
              <a16:creationId xmlns:a16="http://schemas.microsoft.com/office/drawing/2014/main" id="{00000000-0008-0000-2000-00009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2" name="174 CuadroTexto">
          <a:extLst>
            <a:ext uri="{FF2B5EF4-FFF2-40B4-BE49-F238E27FC236}">
              <a16:creationId xmlns:a16="http://schemas.microsoft.com/office/drawing/2014/main" id="{00000000-0008-0000-2000-0000A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3" name="175 CuadroTexto">
          <a:extLst>
            <a:ext uri="{FF2B5EF4-FFF2-40B4-BE49-F238E27FC236}">
              <a16:creationId xmlns:a16="http://schemas.microsoft.com/office/drawing/2014/main" id="{00000000-0008-0000-2000-0000A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4" name="176 CuadroTexto">
          <a:extLst>
            <a:ext uri="{FF2B5EF4-FFF2-40B4-BE49-F238E27FC236}">
              <a16:creationId xmlns:a16="http://schemas.microsoft.com/office/drawing/2014/main" id="{00000000-0008-0000-2000-0000A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5" name="177 CuadroTexto">
          <a:extLst>
            <a:ext uri="{FF2B5EF4-FFF2-40B4-BE49-F238E27FC236}">
              <a16:creationId xmlns:a16="http://schemas.microsoft.com/office/drawing/2014/main" id="{00000000-0008-0000-2000-0000A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6" name="178 CuadroTexto">
          <a:extLst>
            <a:ext uri="{FF2B5EF4-FFF2-40B4-BE49-F238E27FC236}">
              <a16:creationId xmlns:a16="http://schemas.microsoft.com/office/drawing/2014/main" id="{00000000-0008-0000-2000-0000A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7" name="179 CuadroTexto">
          <a:extLst>
            <a:ext uri="{FF2B5EF4-FFF2-40B4-BE49-F238E27FC236}">
              <a16:creationId xmlns:a16="http://schemas.microsoft.com/office/drawing/2014/main" id="{00000000-0008-0000-2000-0000A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8" name="180 CuadroTexto">
          <a:extLst>
            <a:ext uri="{FF2B5EF4-FFF2-40B4-BE49-F238E27FC236}">
              <a16:creationId xmlns:a16="http://schemas.microsoft.com/office/drawing/2014/main" id="{00000000-0008-0000-2000-0000A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79" name="181 CuadroTexto">
          <a:extLst>
            <a:ext uri="{FF2B5EF4-FFF2-40B4-BE49-F238E27FC236}">
              <a16:creationId xmlns:a16="http://schemas.microsoft.com/office/drawing/2014/main" id="{00000000-0008-0000-2000-0000A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0" name="182 CuadroTexto">
          <a:extLst>
            <a:ext uri="{FF2B5EF4-FFF2-40B4-BE49-F238E27FC236}">
              <a16:creationId xmlns:a16="http://schemas.microsoft.com/office/drawing/2014/main" id="{00000000-0008-0000-2000-0000A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1" name="183 CuadroTexto">
          <a:extLst>
            <a:ext uri="{FF2B5EF4-FFF2-40B4-BE49-F238E27FC236}">
              <a16:creationId xmlns:a16="http://schemas.microsoft.com/office/drawing/2014/main" id="{00000000-0008-0000-2000-0000A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2" name="184 CuadroTexto">
          <a:extLst>
            <a:ext uri="{FF2B5EF4-FFF2-40B4-BE49-F238E27FC236}">
              <a16:creationId xmlns:a16="http://schemas.microsoft.com/office/drawing/2014/main" id="{00000000-0008-0000-2000-0000A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3" name="185 CuadroTexto">
          <a:extLst>
            <a:ext uri="{FF2B5EF4-FFF2-40B4-BE49-F238E27FC236}">
              <a16:creationId xmlns:a16="http://schemas.microsoft.com/office/drawing/2014/main" id="{00000000-0008-0000-2000-0000A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4" name="186 CuadroTexto">
          <a:extLst>
            <a:ext uri="{FF2B5EF4-FFF2-40B4-BE49-F238E27FC236}">
              <a16:creationId xmlns:a16="http://schemas.microsoft.com/office/drawing/2014/main" id="{00000000-0008-0000-2000-0000A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5" name="187 CuadroTexto">
          <a:extLst>
            <a:ext uri="{FF2B5EF4-FFF2-40B4-BE49-F238E27FC236}">
              <a16:creationId xmlns:a16="http://schemas.microsoft.com/office/drawing/2014/main" id="{00000000-0008-0000-2000-0000A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6" name="188 CuadroTexto">
          <a:extLst>
            <a:ext uri="{FF2B5EF4-FFF2-40B4-BE49-F238E27FC236}">
              <a16:creationId xmlns:a16="http://schemas.microsoft.com/office/drawing/2014/main" id="{00000000-0008-0000-2000-0000A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7" name="189 CuadroTexto">
          <a:extLst>
            <a:ext uri="{FF2B5EF4-FFF2-40B4-BE49-F238E27FC236}">
              <a16:creationId xmlns:a16="http://schemas.microsoft.com/office/drawing/2014/main" id="{00000000-0008-0000-2000-0000A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8" name="190 CuadroTexto">
          <a:extLst>
            <a:ext uri="{FF2B5EF4-FFF2-40B4-BE49-F238E27FC236}">
              <a16:creationId xmlns:a16="http://schemas.microsoft.com/office/drawing/2014/main" id="{00000000-0008-0000-2000-0000B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89" name="191 CuadroTexto">
          <a:extLst>
            <a:ext uri="{FF2B5EF4-FFF2-40B4-BE49-F238E27FC236}">
              <a16:creationId xmlns:a16="http://schemas.microsoft.com/office/drawing/2014/main" id="{00000000-0008-0000-2000-0000B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0" name="192 CuadroTexto">
          <a:extLst>
            <a:ext uri="{FF2B5EF4-FFF2-40B4-BE49-F238E27FC236}">
              <a16:creationId xmlns:a16="http://schemas.microsoft.com/office/drawing/2014/main" id="{00000000-0008-0000-2000-0000B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1" name="193 CuadroTexto">
          <a:extLst>
            <a:ext uri="{FF2B5EF4-FFF2-40B4-BE49-F238E27FC236}">
              <a16:creationId xmlns:a16="http://schemas.microsoft.com/office/drawing/2014/main" id="{00000000-0008-0000-2000-0000B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2" name="194 CuadroTexto">
          <a:extLst>
            <a:ext uri="{FF2B5EF4-FFF2-40B4-BE49-F238E27FC236}">
              <a16:creationId xmlns:a16="http://schemas.microsoft.com/office/drawing/2014/main" id="{00000000-0008-0000-2000-0000B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3" name="195 CuadroTexto">
          <a:extLst>
            <a:ext uri="{FF2B5EF4-FFF2-40B4-BE49-F238E27FC236}">
              <a16:creationId xmlns:a16="http://schemas.microsoft.com/office/drawing/2014/main" id="{00000000-0008-0000-2000-0000B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4" name="196 CuadroTexto">
          <a:extLst>
            <a:ext uri="{FF2B5EF4-FFF2-40B4-BE49-F238E27FC236}">
              <a16:creationId xmlns:a16="http://schemas.microsoft.com/office/drawing/2014/main" id="{00000000-0008-0000-2000-0000B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5" name="197 CuadroTexto">
          <a:extLst>
            <a:ext uri="{FF2B5EF4-FFF2-40B4-BE49-F238E27FC236}">
              <a16:creationId xmlns:a16="http://schemas.microsoft.com/office/drawing/2014/main" id="{00000000-0008-0000-2000-0000B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6" name="198 CuadroTexto">
          <a:extLst>
            <a:ext uri="{FF2B5EF4-FFF2-40B4-BE49-F238E27FC236}">
              <a16:creationId xmlns:a16="http://schemas.microsoft.com/office/drawing/2014/main" id="{00000000-0008-0000-2000-0000B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7" name="199 CuadroTexto">
          <a:extLst>
            <a:ext uri="{FF2B5EF4-FFF2-40B4-BE49-F238E27FC236}">
              <a16:creationId xmlns:a16="http://schemas.microsoft.com/office/drawing/2014/main" id="{00000000-0008-0000-2000-0000B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8" name="200 CuadroTexto">
          <a:extLst>
            <a:ext uri="{FF2B5EF4-FFF2-40B4-BE49-F238E27FC236}">
              <a16:creationId xmlns:a16="http://schemas.microsoft.com/office/drawing/2014/main" id="{00000000-0008-0000-2000-0000B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699" name="201 CuadroTexto">
          <a:extLst>
            <a:ext uri="{FF2B5EF4-FFF2-40B4-BE49-F238E27FC236}">
              <a16:creationId xmlns:a16="http://schemas.microsoft.com/office/drawing/2014/main" id="{00000000-0008-0000-2000-0000B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0" name="202 CuadroTexto">
          <a:extLst>
            <a:ext uri="{FF2B5EF4-FFF2-40B4-BE49-F238E27FC236}">
              <a16:creationId xmlns:a16="http://schemas.microsoft.com/office/drawing/2014/main" id="{00000000-0008-0000-2000-0000B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1" name="203 CuadroTexto">
          <a:extLst>
            <a:ext uri="{FF2B5EF4-FFF2-40B4-BE49-F238E27FC236}">
              <a16:creationId xmlns:a16="http://schemas.microsoft.com/office/drawing/2014/main" id="{00000000-0008-0000-2000-0000B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2" name="204 CuadroTexto">
          <a:extLst>
            <a:ext uri="{FF2B5EF4-FFF2-40B4-BE49-F238E27FC236}">
              <a16:creationId xmlns:a16="http://schemas.microsoft.com/office/drawing/2014/main" id="{00000000-0008-0000-2000-0000B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3" name="205 CuadroTexto">
          <a:extLst>
            <a:ext uri="{FF2B5EF4-FFF2-40B4-BE49-F238E27FC236}">
              <a16:creationId xmlns:a16="http://schemas.microsoft.com/office/drawing/2014/main" id="{00000000-0008-0000-2000-0000B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4" name="206 CuadroTexto">
          <a:extLst>
            <a:ext uri="{FF2B5EF4-FFF2-40B4-BE49-F238E27FC236}">
              <a16:creationId xmlns:a16="http://schemas.microsoft.com/office/drawing/2014/main" id="{00000000-0008-0000-2000-0000C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5" name="207 CuadroTexto">
          <a:extLst>
            <a:ext uri="{FF2B5EF4-FFF2-40B4-BE49-F238E27FC236}">
              <a16:creationId xmlns:a16="http://schemas.microsoft.com/office/drawing/2014/main" id="{00000000-0008-0000-2000-0000C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6" name="208 CuadroTexto">
          <a:extLst>
            <a:ext uri="{FF2B5EF4-FFF2-40B4-BE49-F238E27FC236}">
              <a16:creationId xmlns:a16="http://schemas.microsoft.com/office/drawing/2014/main" id="{00000000-0008-0000-2000-0000C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7" name="209 CuadroTexto">
          <a:extLst>
            <a:ext uri="{FF2B5EF4-FFF2-40B4-BE49-F238E27FC236}">
              <a16:creationId xmlns:a16="http://schemas.microsoft.com/office/drawing/2014/main" id="{00000000-0008-0000-2000-0000C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8" name="210 CuadroTexto">
          <a:extLst>
            <a:ext uri="{FF2B5EF4-FFF2-40B4-BE49-F238E27FC236}">
              <a16:creationId xmlns:a16="http://schemas.microsoft.com/office/drawing/2014/main" id="{00000000-0008-0000-2000-0000C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09" name="211 CuadroTexto">
          <a:extLst>
            <a:ext uri="{FF2B5EF4-FFF2-40B4-BE49-F238E27FC236}">
              <a16:creationId xmlns:a16="http://schemas.microsoft.com/office/drawing/2014/main" id="{00000000-0008-0000-2000-0000C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0" name="212 CuadroTexto">
          <a:extLst>
            <a:ext uri="{FF2B5EF4-FFF2-40B4-BE49-F238E27FC236}">
              <a16:creationId xmlns:a16="http://schemas.microsoft.com/office/drawing/2014/main" id="{00000000-0008-0000-2000-0000C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1" name="213 CuadroTexto">
          <a:extLst>
            <a:ext uri="{FF2B5EF4-FFF2-40B4-BE49-F238E27FC236}">
              <a16:creationId xmlns:a16="http://schemas.microsoft.com/office/drawing/2014/main" id="{00000000-0008-0000-2000-0000C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2" name="214 CuadroTexto">
          <a:extLst>
            <a:ext uri="{FF2B5EF4-FFF2-40B4-BE49-F238E27FC236}">
              <a16:creationId xmlns:a16="http://schemas.microsoft.com/office/drawing/2014/main" id="{00000000-0008-0000-2000-0000C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3" name="215 CuadroTexto">
          <a:extLst>
            <a:ext uri="{FF2B5EF4-FFF2-40B4-BE49-F238E27FC236}">
              <a16:creationId xmlns:a16="http://schemas.microsoft.com/office/drawing/2014/main" id="{00000000-0008-0000-2000-0000C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4" name="216 CuadroTexto">
          <a:extLst>
            <a:ext uri="{FF2B5EF4-FFF2-40B4-BE49-F238E27FC236}">
              <a16:creationId xmlns:a16="http://schemas.microsoft.com/office/drawing/2014/main" id="{00000000-0008-0000-2000-0000C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5" name="217 CuadroTexto">
          <a:extLst>
            <a:ext uri="{FF2B5EF4-FFF2-40B4-BE49-F238E27FC236}">
              <a16:creationId xmlns:a16="http://schemas.microsoft.com/office/drawing/2014/main" id="{00000000-0008-0000-2000-0000C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6" name="218 CuadroTexto">
          <a:extLst>
            <a:ext uri="{FF2B5EF4-FFF2-40B4-BE49-F238E27FC236}">
              <a16:creationId xmlns:a16="http://schemas.microsoft.com/office/drawing/2014/main" id="{00000000-0008-0000-2000-0000C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7" name="219 CuadroTexto">
          <a:extLst>
            <a:ext uri="{FF2B5EF4-FFF2-40B4-BE49-F238E27FC236}">
              <a16:creationId xmlns:a16="http://schemas.microsoft.com/office/drawing/2014/main" id="{00000000-0008-0000-2000-0000C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8" name="220 CuadroTexto">
          <a:extLst>
            <a:ext uri="{FF2B5EF4-FFF2-40B4-BE49-F238E27FC236}">
              <a16:creationId xmlns:a16="http://schemas.microsoft.com/office/drawing/2014/main" id="{00000000-0008-0000-2000-0000C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19" name="221 CuadroTexto">
          <a:extLst>
            <a:ext uri="{FF2B5EF4-FFF2-40B4-BE49-F238E27FC236}">
              <a16:creationId xmlns:a16="http://schemas.microsoft.com/office/drawing/2014/main" id="{00000000-0008-0000-2000-0000C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0" name="222 CuadroTexto">
          <a:extLst>
            <a:ext uri="{FF2B5EF4-FFF2-40B4-BE49-F238E27FC236}">
              <a16:creationId xmlns:a16="http://schemas.microsoft.com/office/drawing/2014/main" id="{00000000-0008-0000-2000-0000D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1" name="223 CuadroTexto">
          <a:extLst>
            <a:ext uri="{FF2B5EF4-FFF2-40B4-BE49-F238E27FC236}">
              <a16:creationId xmlns:a16="http://schemas.microsoft.com/office/drawing/2014/main" id="{00000000-0008-0000-2000-0000D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2" name="224 CuadroTexto">
          <a:extLst>
            <a:ext uri="{FF2B5EF4-FFF2-40B4-BE49-F238E27FC236}">
              <a16:creationId xmlns:a16="http://schemas.microsoft.com/office/drawing/2014/main" id="{00000000-0008-0000-2000-0000D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3" name="225 CuadroTexto">
          <a:extLst>
            <a:ext uri="{FF2B5EF4-FFF2-40B4-BE49-F238E27FC236}">
              <a16:creationId xmlns:a16="http://schemas.microsoft.com/office/drawing/2014/main" id="{00000000-0008-0000-2000-0000D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4" name="226 CuadroTexto">
          <a:extLst>
            <a:ext uri="{FF2B5EF4-FFF2-40B4-BE49-F238E27FC236}">
              <a16:creationId xmlns:a16="http://schemas.microsoft.com/office/drawing/2014/main" id="{00000000-0008-0000-2000-0000D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5" name="227 CuadroTexto">
          <a:extLst>
            <a:ext uri="{FF2B5EF4-FFF2-40B4-BE49-F238E27FC236}">
              <a16:creationId xmlns:a16="http://schemas.microsoft.com/office/drawing/2014/main" id="{00000000-0008-0000-2000-0000D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6" name="228 CuadroTexto">
          <a:extLst>
            <a:ext uri="{FF2B5EF4-FFF2-40B4-BE49-F238E27FC236}">
              <a16:creationId xmlns:a16="http://schemas.microsoft.com/office/drawing/2014/main" id="{00000000-0008-0000-2000-0000D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7" name="229 CuadroTexto">
          <a:extLst>
            <a:ext uri="{FF2B5EF4-FFF2-40B4-BE49-F238E27FC236}">
              <a16:creationId xmlns:a16="http://schemas.microsoft.com/office/drawing/2014/main" id="{00000000-0008-0000-2000-0000D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8" name="230 CuadroTexto">
          <a:extLst>
            <a:ext uri="{FF2B5EF4-FFF2-40B4-BE49-F238E27FC236}">
              <a16:creationId xmlns:a16="http://schemas.microsoft.com/office/drawing/2014/main" id="{00000000-0008-0000-2000-0000D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29" name="231 CuadroTexto">
          <a:extLst>
            <a:ext uri="{FF2B5EF4-FFF2-40B4-BE49-F238E27FC236}">
              <a16:creationId xmlns:a16="http://schemas.microsoft.com/office/drawing/2014/main" id="{00000000-0008-0000-2000-0000D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0" name="232 CuadroTexto">
          <a:extLst>
            <a:ext uri="{FF2B5EF4-FFF2-40B4-BE49-F238E27FC236}">
              <a16:creationId xmlns:a16="http://schemas.microsoft.com/office/drawing/2014/main" id="{00000000-0008-0000-2000-0000D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1" name="233 CuadroTexto">
          <a:extLst>
            <a:ext uri="{FF2B5EF4-FFF2-40B4-BE49-F238E27FC236}">
              <a16:creationId xmlns:a16="http://schemas.microsoft.com/office/drawing/2014/main" id="{00000000-0008-0000-2000-0000D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2" name="234 CuadroTexto">
          <a:extLst>
            <a:ext uri="{FF2B5EF4-FFF2-40B4-BE49-F238E27FC236}">
              <a16:creationId xmlns:a16="http://schemas.microsoft.com/office/drawing/2014/main" id="{00000000-0008-0000-2000-0000D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3" name="235 CuadroTexto">
          <a:extLst>
            <a:ext uri="{FF2B5EF4-FFF2-40B4-BE49-F238E27FC236}">
              <a16:creationId xmlns:a16="http://schemas.microsoft.com/office/drawing/2014/main" id="{00000000-0008-0000-2000-0000D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4" name="236 CuadroTexto">
          <a:extLst>
            <a:ext uri="{FF2B5EF4-FFF2-40B4-BE49-F238E27FC236}">
              <a16:creationId xmlns:a16="http://schemas.microsoft.com/office/drawing/2014/main" id="{00000000-0008-0000-2000-0000D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5" name="237 CuadroTexto">
          <a:extLst>
            <a:ext uri="{FF2B5EF4-FFF2-40B4-BE49-F238E27FC236}">
              <a16:creationId xmlns:a16="http://schemas.microsoft.com/office/drawing/2014/main" id="{00000000-0008-0000-2000-0000D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6" name="238 CuadroTexto">
          <a:extLst>
            <a:ext uri="{FF2B5EF4-FFF2-40B4-BE49-F238E27FC236}">
              <a16:creationId xmlns:a16="http://schemas.microsoft.com/office/drawing/2014/main" id="{00000000-0008-0000-2000-0000E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7" name="239 CuadroTexto">
          <a:extLst>
            <a:ext uri="{FF2B5EF4-FFF2-40B4-BE49-F238E27FC236}">
              <a16:creationId xmlns:a16="http://schemas.microsoft.com/office/drawing/2014/main" id="{00000000-0008-0000-2000-0000E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8" name="240 CuadroTexto">
          <a:extLst>
            <a:ext uri="{FF2B5EF4-FFF2-40B4-BE49-F238E27FC236}">
              <a16:creationId xmlns:a16="http://schemas.microsoft.com/office/drawing/2014/main" id="{00000000-0008-0000-2000-0000E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39" name="241 CuadroTexto">
          <a:extLst>
            <a:ext uri="{FF2B5EF4-FFF2-40B4-BE49-F238E27FC236}">
              <a16:creationId xmlns:a16="http://schemas.microsoft.com/office/drawing/2014/main" id="{00000000-0008-0000-2000-0000E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0" name="242 CuadroTexto">
          <a:extLst>
            <a:ext uri="{FF2B5EF4-FFF2-40B4-BE49-F238E27FC236}">
              <a16:creationId xmlns:a16="http://schemas.microsoft.com/office/drawing/2014/main" id="{00000000-0008-0000-2000-0000E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1" name="243 CuadroTexto">
          <a:extLst>
            <a:ext uri="{FF2B5EF4-FFF2-40B4-BE49-F238E27FC236}">
              <a16:creationId xmlns:a16="http://schemas.microsoft.com/office/drawing/2014/main" id="{00000000-0008-0000-2000-0000E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2" name="244 CuadroTexto">
          <a:extLst>
            <a:ext uri="{FF2B5EF4-FFF2-40B4-BE49-F238E27FC236}">
              <a16:creationId xmlns:a16="http://schemas.microsoft.com/office/drawing/2014/main" id="{00000000-0008-0000-2000-0000E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3" name="245 CuadroTexto">
          <a:extLst>
            <a:ext uri="{FF2B5EF4-FFF2-40B4-BE49-F238E27FC236}">
              <a16:creationId xmlns:a16="http://schemas.microsoft.com/office/drawing/2014/main" id="{00000000-0008-0000-2000-0000E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4" name="246 CuadroTexto">
          <a:extLst>
            <a:ext uri="{FF2B5EF4-FFF2-40B4-BE49-F238E27FC236}">
              <a16:creationId xmlns:a16="http://schemas.microsoft.com/office/drawing/2014/main" id="{00000000-0008-0000-2000-0000E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5" name="247 CuadroTexto">
          <a:extLst>
            <a:ext uri="{FF2B5EF4-FFF2-40B4-BE49-F238E27FC236}">
              <a16:creationId xmlns:a16="http://schemas.microsoft.com/office/drawing/2014/main" id="{00000000-0008-0000-2000-0000E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6" name="248 CuadroTexto">
          <a:extLst>
            <a:ext uri="{FF2B5EF4-FFF2-40B4-BE49-F238E27FC236}">
              <a16:creationId xmlns:a16="http://schemas.microsoft.com/office/drawing/2014/main" id="{00000000-0008-0000-2000-0000E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7" name="249 CuadroTexto">
          <a:extLst>
            <a:ext uri="{FF2B5EF4-FFF2-40B4-BE49-F238E27FC236}">
              <a16:creationId xmlns:a16="http://schemas.microsoft.com/office/drawing/2014/main" id="{00000000-0008-0000-2000-0000E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8" name="250 CuadroTexto">
          <a:extLst>
            <a:ext uri="{FF2B5EF4-FFF2-40B4-BE49-F238E27FC236}">
              <a16:creationId xmlns:a16="http://schemas.microsoft.com/office/drawing/2014/main" id="{00000000-0008-0000-2000-0000E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49" name="251 CuadroTexto">
          <a:extLst>
            <a:ext uri="{FF2B5EF4-FFF2-40B4-BE49-F238E27FC236}">
              <a16:creationId xmlns:a16="http://schemas.microsoft.com/office/drawing/2014/main" id="{00000000-0008-0000-2000-0000E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0" name="252 CuadroTexto">
          <a:extLst>
            <a:ext uri="{FF2B5EF4-FFF2-40B4-BE49-F238E27FC236}">
              <a16:creationId xmlns:a16="http://schemas.microsoft.com/office/drawing/2014/main" id="{00000000-0008-0000-2000-0000EE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1" name="253 CuadroTexto">
          <a:extLst>
            <a:ext uri="{FF2B5EF4-FFF2-40B4-BE49-F238E27FC236}">
              <a16:creationId xmlns:a16="http://schemas.microsoft.com/office/drawing/2014/main" id="{00000000-0008-0000-2000-0000EF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2" name="254 CuadroTexto">
          <a:extLst>
            <a:ext uri="{FF2B5EF4-FFF2-40B4-BE49-F238E27FC236}">
              <a16:creationId xmlns:a16="http://schemas.microsoft.com/office/drawing/2014/main" id="{00000000-0008-0000-2000-0000F0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3" name="255 CuadroTexto">
          <a:extLst>
            <a:ext uri="{FF2B5EF4-FFF2-40B4-BE49-F238E27FC236}">
              <a16:creationId xmlns:a16="http://schemas.microsoft.com/office/drawing/2014/main" id="{00000000-0008-0000-2000-0000F1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4" name="256 CuadroTexto">
          <a:extLst>
            <a:ext uri="{FF2B5EF4-FFF2-40B4-BE49-F238E27FC236}">
              <a16:creationId xmlns:a16="http://schemas.microsoft.com/office/drawing/2014/main" id="{00000000-0008-0000-2000-0000F2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5" name="257 CuadroTexto">
          <a:extLst>
            <a:ext uri="{FF2B5EF4-FFF2-40B4-BE49-F238E27FC236}">
              <a16:creationId xmlns:a16="http://schemas.microsoft.com/office/drawing/2014/main" id="{00000000-0008-0000-2000-0000F3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6" name="258 CuadroTexto">
          <a:extLst>
            <a:ext uri="{FF2B5EF4-FFF2-40B4-BE49-F238E27FC236}">
              <a16:creationId xmlns:a16="http://schemas.microsoft.com/office/drawing/2014/main" id="{00000000-0008-0000-2000-0000F4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7" name="259 CuadroTexto">
          <a:extLst>
            <a:ext uri="{FF2B5EF4-FFF2-40B4-BE49-F238E27FC236}">
              <a16:creationId xmlns:a16="http://schemas.microsoft.com/office/drawing/2014/main" id="{00000000-0008-0000-2000-0000F5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8" name="260 CuadroTexto">
          <a:extLst>
            <a:ext uri="{FF2B5EF4-FFF2-40B4-BE49-F238E27FC236}">
              <a16:creationId xmlns:a16="http://schemas.microsoft.com/office/drawing/2014/main" id="{00000000-0008-0000-2000-0000F6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59" name="261 CuadroTexto">
          <a:extLst>
            <a:ext uri="{FF2B5EF4-FFF2-40B4-BE49-F238E27FC236}">
              <a16:creationId xmlns:a16="http://schemas.microsoft.com/office/drawing/2014/main" id="{00000000-0008-0000-2000-0000F7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0" name="262 CuadroTexto">
          <a:extLst>
            <a:ext uri="{FF2B5EF4-FFF2-40B4-BE49-F238E27FC236}">
              <a16:creationId xmlns:a16="http://schemas.microsoft.com/office/drawing/2014/main" id="{00000000-0008-0000-2000-0000F8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1" name="263 CuadroTexto">
          <a:extLst>
            <a:ext uri="{FF2B5EF4-FFF2-40B4-BE49-F238E27FC236}">
              <a16:creationId xmlns:a16="http://schemas.microsoft.com/office/drawing/2014/main" id="{00000000-0008-0000-2000-0000F9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2" name="264 CuadroTexto">
          <a:extLst>
            <a:ext uri="{FF2B5EF4-FFF2-40B4-BE49-F238E27FC236}">
              <a16:creationId xmlns:a16="http://schemas.microsoft.com/office/drawing/2014/main" id="{00000000-0008-0000-2000-0000FA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3" name="265 CuadroTexto">
          <a:extLst>
            <a:ext uri="{FF2B5EF4-FFF2-40B4-BE49-F238E27FC236}">
              <a16:creationId xmlns:a16="http://schemas.microsoft.com/office/drawing/2014/main" id="{00000000-0008-0000-2000-0000FB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4" name="266 CuadroTexto">
          <a:extLst>
            <a:ext uri="{FF2B5EF4-FFF2-40B4-BE49-F238E27FC236}">
              <a16:creationId xmlns:a16="http://schemas.microsoft.com/office/drawing/2014/main" id="{00000000-0008-0000-2000-0000FC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65" name="267 CuadroTexto">
          <a:extLst>
            <a:ext uri="{FF2B5EF4-FFF2-40B4-BE49-F238E27FC236}">
              <a16:creationId xmlns:a16="http://schemas.microsoft.com/office/drawing/2014/main" id="{00000000-0008-0000-2000-0000FD0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766" name="268 CuadroTexto">
          <a:extLst>
            <a:ext uri="{FF2B5EF4-FFF2-40B4-BE49-F238E27FC236}">
              <a16:creationId xmlns:a16="http://schemas.microsoft.com/office/drawing/2014/main" id="{00000000-0008-0000-2000-0000FE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7" name="269 CuadroTexto">
          <a:extLst>
            <a:ext uri="{FF2B5EF4-FFF2-40B4-BE49-F238E27FC236}">
              <a16:creationId xmlns:a16="http://schemas.microsoft.com/office/drawing/2014/main" id="{00000000-0008-0000-2000-0000FF0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8" name="270 CuadroTexto">
          <a:extLst>
            <a:ext uri="{FF2B5EF4-FFF2-40B4-BE49-F238E27FC236}">
              <a16:creationId xmlns:a16="http://schemas.microsoft.com/office/drawing/2014/main" id="{00000000-0008-0000-2000-00000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69" name="271 CuadroTexto">
          <a:extLst>
            <a:ext uri="{FF2B5EF4-FFF2-40B4-BE49-F238E27FC236}">
              <a16:creationId xmlns:a16="http://schemas.microsoft.com/office/drawing/2014/main" id="{00000000-0008-0000-2000-00000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0" name="272 CuadroTexto">
          <a:extLst>
            <a:ext uri="{FF2B5EF4-FFF2-40B4-BE49-F238E27FC236}">
              <a16:creationId xmlns:a16="http://schemas.microsoft.com/office/drawing/2014/main" id="{00000000-0008-0000-2000-00000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1" name="273 CuadroTexto">
          <a:extLst>
            <a:ext uri="{FF2B5EF4-FFF2-40B4-BE49-F238E27FC236}">
              <a16:creationId xmlns:a16="http://schemas.microsoft.com/office/drawing/2014/main" id="{00000000-0008-0000-2000-00000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2" name="274 CuadroTexto">
          <a:extLst>
            <a:ext uri="{FF2B5EF4-FFF2-40B4-BE49-F238E27FC236}">
              <a16:creationId xmlns:a16="http://schemas.microsoft.com/office/drawing/2014/main" id="{00000000-0008-0000-2000-00000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3" name="275 CuadroTexto">
          <a:extLst>
            <a:ext uri="{FF2B5EF4-FFF2-40B4-BE49-F238E27FC236}">
              <a16:creationId xmlns:a16="http://schemas.microsoft.com/office/drawing/2014/main" id="{00000000-0008-0000-2000-00000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4" name="276 CuadroTexto">
          <a:extLst>
            <a:ext uri="{FF2B5EF4-FFF2-40B4-BE49-F238E27FC236}">
              <a16:creationId xmlns:a16="http://schemas.microsoft.com/office/drawing/2014/main" id="{00000000-0008-0000-2000-00000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5" name="277 CuadroTexto">
          <a:extLst>
            <a:ext uri="{FF2B5EF4-FFF2-40B4-BE49-F238E27FC236}">
              <a16:creationId xmlns:a16="http://schemas.microsoft.com/office/drawing/2014/main" id="{00000000-0008-0000-2000-00000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6" name="278 CuadroTexto">
          <a:extLst>
            <a:ext uri="{FF2B5EF4-FFF2-40B4-BE49-F238E27FC236}">
              <a16:creationId xmlns:a16="http://schemas.microsoft.com/office/drawing/2014/main" id="{00000000-0008-0000-2000-00000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7" name="279 CuadroTexto">
          <a:extLst>
            <a:ext uri="{FF2B5EF4-FFF2-40B4-BE49-F238E27FC236}">
              <a16:creationId xmlns:a16="http://schemas.microsoft.com/office/drawing/2014/main" id="{00000000-0008-0000-2000-00000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8" name="280 CuadroTexto">
          <a:extLst>
            <a:ext uri="{FF2B5EF4-FFF2-40B4-BE49-F238E27FC236}">
              <a16:creationId xmlns:a16="http://schemas.microsoft.com/office/drawing/2014/main" id="{00000000-0008-0000-2000-00000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79" name="281 CuadroTexto">
          <a:extLst>
            <a:ext uri="{FF2B5EF4-FFF2-40B4-BE49-F238E27FC236}">
              <a16:creationId xmlns:a16="http://schemas.microsoft.com/office/drawing/2014/main" id="{00000000-0008-0000-2000-00000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0" name="282 CuadroTexto">
          <a:extLst>
            <a:ext uri="{FF2B5EF4-FFF2-40B4-BE49-F238E27FC236}">
              <a16:creationId xmlns:a16="http://schemas.microsoft.com/office/drawing/2014/main" id="{00000000-0008-0000-2000-00000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1" name="283 CuadroTexto">
          <a:extLst>
            <a:ext uri="{FF2B5EF4-FFF2-40B4-BE49-F238E27FC236}">
              <a16:creationId xmlns:a16="http://schemas.microsoft.com/office/drawing/2014/main" id="{00000000-0008-0000-2000-00000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782" name="284 CuadroTexto">
          <a:extLst>
            <a:ext uri="{FF2B5EF4-FFF2-40B4-BE49-F238E27FC236}">
              <a16:creationId xmlns:a16="http://schemas.microsoft.com/office/drawing/2014/main" id="{00000000-0008-0000-2000-00000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783" name="285 CuadroTexto">
          <a:extLst>
            <a:ext uri="{FF2B5EF4-FFF2-40B4-BE49-F238E27FC236}">
              <a16:creationId xmlns:a16="http://schemas.microsoft.com/office/drawing/2014/main" id="{00000000-0008-0000-2000-00000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4" name="286 CuadroTexto">
          <a:extLst>
            <a:ext uri="{FF2B5EF4-FFF2-40B4-BE49-F238E27FC236}">
              <a16:creationId xmlns:a16="http://schemas.microsoft.com/office/drawing/2014/main" id="{00000000-0008-0000-2000-00001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5" name="287 CuadroTexto">
          <a:extLst>
            <a:ext uri="{FF2B5EF4-FFF2-40B4-BE49-F238E27FC236}">
              <a16:creationId xmlns:a16="http://schemas.microsoft.com/office/drawing/2014/main" id="{00000000-0008-0000-2000-00001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6" name="288 CuadroTexto">
          <a:extLst>
            <a:ext uri="{FF2B5EF4-FFF2-40B4-BE49-F238E27FC236}">
              <a16:creationId xmlns:a16="http://schemas.microsoft.com/office/drawing/2014/main" id="{00000000-0008-0000-2000-00001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7" name="289 CuadroTexto">
          <a:extLst>
            <a:ext uri="{FF2B5EF4-FFF2-40B4-BE49-F238E27FC236}">
              <a16:creationId xmlns:a16="http://schemas.microsoft.com/office/drawing/2014/main" id="{00000000-0008-0000-2000-00001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8" name="290 CuadroTexto">
          <a:extLst>
            <a:ext uri="{FF2B5EF4-FFF2-40B4-BE49-F238E27FC236}">
              <a16:creationId xmlns:a16="http://schemas.microsoft.com/office/drawing/2014/main" id="{00000000-0008-0000-2000-00001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89" name="291 CuadroTexto">
          <a:extLst>
            <a:ext uri="{FF2B5EF4-FFF2-40B4-BE49-F238E27FC236}">
              <a16:creationId xmlns:a16="http://schemas.microsoft.com/office/drawing/2014/main" id="{00000000-0008-0000-2000-00001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0" name="292 CuadroTexto">
          <a:extLst>
            <a:ext uri="{FF2B5EF4-FFF2-40B4-BE49-F238E27FC236}">
              <a16:creationId xmlns:a16="http://schemas.microsoft.com/office/drawing/2014/main" id="{00000000-0008-0000-2000-00001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1" name="293 CuadroTexto">
          <a:extLst>
            <a:ext uri="{FF2B5EF4-FFF2-40B4-BE49-F238E27FC236}">
              <a16:creationId xmlns:a16="http://schemas.microsoft.com/office/drawing/2014/main" id="{00000000-0008-0000-2000-00001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2" name="294 CuadroTexto">
          <a:extLst>
            <a:ext uri="{FF2B5EF4-FFF2-40B4-BE49-F238E27FC236}">
              <a16:creationId xmlns:a16="http://schemas.microsoft.com/office/drawing/2014/main" id="{00000000-0008-0000-2000-00001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3" name="295 CuadroTexto">
          <a:extLst>
            <a:ext uri="{FF2B5EF4-FFF2-40B4-BE49-F238E27FC236}">
              <a16:creationId xmlns:a16="http://schemas.microsoft.com/office/drawing/2014/main" id="{00000000-0008-0000-2000-00001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4" name="296 CuadroTexto">
          <a:extLst>
            <a:ext uri="{FF2B5EF4-FFF2-40B4-BE49-F238E27FC236}">
              <a16:creationId xmlns:a16="http://schemas.microsoft.com/office/drawing/2014/main" id="{00000000-0008-0000-2000-00001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795" name="17 CuadroTexto">
          <a:extLst>
            <a:ext uri="{FF2B5EF4-FFF2-40B4-BE49-F238E27FC236}">
              <a16:creationId xmlns:a16="http://schemas.microsoft.com/office/drawing/2014/main" id="{00000000-0008-0000-2000-00001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796" name="90 CuadroTexto">
          <a:extLst>
            <a:ext uri="{FF2B5EF4-FFF2-40B4-BE49-F238E27FC236}">
              <a16:creationId xmlns:a16="http://schemas.microsoft.com/office/drawing/2014/main" id="{00000000-0008-0000-2000-00001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7" name="91 CuadroTexto">
          <a:extLst>
            <a:ext uri="{FF2B5EF4-FFF2-40B4-BE49-F238E27FC236}">
              <a16:creationId xmlns:a16="http://schemas.microsoft.com/office/drawing/2014/main" id="{00000000-0008-0000-2000-00001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8" name="92 CuadroTexto">
          <a:extLst>
            <a:ext uri="{FF2B5EF4-FFF2-40B4-BE49-F238E27FC236}">
              <a16:creationId xmlns:a16="http://schemas.microsoft.com/office/drawing/2014/main" id="{00000000-0008-0000-2000-00001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799" name="93 CuadroTexto">
          <a:extLst>
            <a:ext uri="{FF2B5EF4-FFF2-40B4-BE49-F238E27FC236}">
              <a16:creationId xmlns:a16="http://schemas.microsoft.com/office/drawing/2014/main" id="{00000000-0008-0000-2000-00001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0" name="94 CuadroTexto">
          <a:extLst>
            <a:ext uri="{FF2B5EF4-FFF2-40B4-BE49-F238E27FC236}">
              <a16:creationId xmlns:a16="http://schemas.microsoft.com/office/drawing/2014/main" id="{00000000-0008-0000-2000-000020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1" name="95 CuadroTexto">
          <a:extLst>
            <a:ext uri="{FF2B5EF4-FFF2-40B4-BE49-F238E27FC236}">
              <a16:creationId xmlns:a16="http://schemas.microsoft.com/office/drawing/2014/main" id="{00000000-0008-0000-2000-000021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2" name="96 CuadroTexto">
          <a:extLst>
            <a:ext uri="{FF2B5EF4-FFF2-40B4-BE49-F238E27FC236}">
              <a16:creationId xmlns:a16="http://schemas.microsoft.com/office/drawing/2014/main" id="{00000000-0008-0000-2000-000022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3" name="97 CuadroTexto">
          <a:extLst>
            <a:ext uri="{FF2B5EF4-FFF2-40B4-BE49-F238E27FC236}">
              <a16:creationId xmlns:a16="http://schemas.microsoft.com/office/drawing/2014/main" id="{00000000-0008-0000-2000-000023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4" name="98 CuadroTexto">
          <a:extLst>
            <a:ext uri="{FF2B5EF4-FFF2-40B4-BE49-F238E27FC236}">
              <a16:creationId xmlns:a16="http://schemas.microsoft.com/office/drawing/2014/main" id="{00000000-0008-0000-2000-00002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5" name="99 CuadroTexto">
          <a:extLst>
            <a:ext uri="{FF2B5EF4-FFF2-40B4-BE49-F238E27FC236}">
              <a16:creationId xmlns:a16="http://schemas.microsoft.com/office/drawing/2014/main" id="{00000000-0008-0000-2000-00002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6" name="100 CuadroTexto">
          <a:extLst>
            <a:ext uri="{FF2B5EF4-FFF2-40B4-BE49-F238E27FC236}">
              <a16:creationId xmlns:a16="http://schemas.microsoft.com/office/drawing/2014/main" id="{00000000-0008-0000-2000-00002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807" name="101 CuadroTexto">
          <a:extLst>
            <a:ext uri="{FF2B5EF4-FFF2-40B4-BE49-F238E27FC236}">
              <a16:creationId xmlns:a16="http://schemas.microsoft.com/office/drawing/2014/main" id="{00000000-0008-0000-2000-00002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808" name="118 CuadroTexto">
          <a:extLst>
            <a:ext uri="{FF2B5EF4-FFF2-40B4-BE49-F238E27FC236}">
              <a16:creationId xmlns:a16="http://schemas.microsoft.com/office/drawing/2014/main" id="{00000000-0008-0000-2000-00002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09" name="119 CuadroTexto">
          <a:extLst>
            <a:ext uri="{FF2B5EF4-FFF2-40B4-BE49-F238E27FC236}">
              <a16:creationId xmlns:a16="http://schemas.microsoft.com/office/drawing/2014/main" id="{00000000-0008-0000-2000-00002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0" name="120 CuadroTexto">
          <a:extLst>
            <a:ext uri="{FF2B5EF4-FFF2-40B4-BE49-F238E27FC236}">
              <a16:creationId xmlns:a16="http://schemas.microsoft.com/office/drawing/2014/main" id="{00000000-0008-0000-2000-00002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1" name="121 CuadroTexto">
          <a:extLst>
            <a:ext uri="{FF2B5EF4-FFF2-40B4-BE49-F238E27FC236}">
              <a16:creationId xmlns:a16="http://schemas.microsoft.com/office/drawing/2014/main" id="{00000000-0008-0000-2000-00002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2" name="122 CuadroTexto">
          <a:extLst>
            <a:ext uri="{FF2B5EF4-FFF2-40B4-BE49-F238E27FC236}">
              <a16:creationId xmlns:a16="http://schemas.microsoft.com/office/drawing/2014/main" id="{00000000-0008-0000-2000-00002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3" name="123 CuadroTexto">
          <a:extLst>
            <a:ext uri="{FF2B5EF4-FFF2-40B4-BE49-F238E27FC236}">
              <a16:creationId xmlns:a16="http://schemas.microsoft.com/office/drawing/2014/main" id="{00000000-0008-0000-2000-00002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4" name="124 CuadroTexto">
          <a:extLst>
            <a:ext uri="{FF2B5EF4-FFF2-40B4-BE49-F238E27FC236}">
              <a16:creationId xmlns:a16="http://schemas.microsoft.com/office/drawing/2014/main" id="{00000000-0008-0000-2000-00002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5" name="125 CuadroTexto">
          <a:extLst>
            <a:ext uri="{FF2B5EF4-FFF2-40B4-BE49-F238E27FC236}">
              <a16:creationId xmlns:a16="http://schemas.microsoft.com/office/drawing/2014/main" id="{00000000-0008-0000-2000-00002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6" name="143 CuadroTexto">
          <a:extLst>
            <a:ext uri="{FF2B5EF4-FFF2-40B4-BE49-F238E27FC236}">
              <a16:creationId xmlns:a16="http://schemas.microsoft.com/office/drawing/2014/main" id="{00000000-0008-0000-2000-00003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7" name="144 CuadroTexto">
          <a:extLst>
            <a:ext uri="{FF2B5EF4-FFF2-40B4-BE49-F238E27FC236}">
              <a16:creationId xmlns:a16="http://schemas.microsoft.com/office/drawing/2014/main" id="{00000000-0008-0000-2000-00003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8" name="145 CuadroTexto">
          <a:extLst>
            <a:ext uri="{FF2B5EF4-FFF2-40B4-BE49-F238E27FC236}">
              <a16:creationId xmlns:a16="http://schemas.microsoft.com/office/drawing/2014/main" id="{00000000-0008-0000-2000-00003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19" name="146 CuadroTexto">
          <a:extLst>
            <a:ext uri="{FF2B5EF4-FFF2-40B4-BE49-F238E27FC236}">
              <a16:creationId xmlns:a16="http://schemas.microsoft.com/office/drawing/2014/main" id="{00000000-0008-0000-2000-00003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0" name="147 CuadroTexto">
          <a:extLst>
            <a:ext uri="{FF2B5EF4-FFF2-40B4-BE49-F238E27FC236}">
              <a16:creationId xmlns:a16="http://schemas.microsoft.com/office/drawing/2014/main" id="{00000000-0008-0000-2000-00003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1" name="148 CuadroTexto">
          <a:extLst>
            <a:ext uri="{FF2B5EF4-FFF2-40B4-BE49-F238E27FC236}">
              <a16:creationId xmlns:a16="http://schemas.microsoft.com/office/drawing/2014/main" id="{00000000-0008-0000-2000-00003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2" name="149 CuadroTexto">
          <a:extLst>
            <a:ext uri="{FF2B5EF4-FFF2-40B4-BE49-F238E27FC236}">
              <a16:creationId xmlns:a16="http://schemas.microsoft.com/office/drawing/2014/main" id="{00000000-0008-0000-2000-00003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3" name="150 CuadroTexto">
          <a:extLst>
            <a:ext uri="{FF2B5EF4-FFF2-40B4-BE49-F238E27FC236}">
              <a16:creationId xmlns:a16="http://schemas.microsoft.com/office/drawing/2014/main" id="{00000000-0008-0000-2000-00003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4" name="151 CuadroTexto">
          <a:extLst>
            <a:ext uri="{FF2B5EF4-FFF2-40B4-BE49-F238E27FC236}">
              <a16:creationId xmlns:a16="http://schemas.microsoft.com/office/drawing/2014/main" id="{00000000-0008-0000-2000-00003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5" name="152 CuadroTexto">
          <a:extLst>
            <a:ext uri="{FF2B5EF4-FFF2-40B4-BE49-F238E27FC236}">
              <a16:creationId xmlns:a16="http://schemas.microsoft.com/office/drawing/2014/main" id="{00000000-0008-0000-2000-00003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6" name="153 CuadroTexto">
          <a:extLst>
            <a:ext uri="{FF2B5EF4-FFF2-40B4-BE49-F238E27FC236}">
              <a16:creationId xmlns:a16="http://schemas.microsoft.com/office/drawing/2014/main" id="{00000000-0008-0000-2000-00003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7" name="154 CuadroTexto">
          <a:extLst>
            <a:ext uri="{FF2B5EF4-FFF2-40B4-BE49-F238E27FC236}">
              <a16:creationId xmlns:a16="http://schemas.microsoft.com/office/drawing/2014/main" id="{00000000-0008-0000-2000-00003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8" name="155 CuadroTexto">
          <a:extLst>
            <a:ext uri="{FF2B5EF4-FFF2-40B4-BE49-F238E27FC236}">
              <a16:creationId xmlns:a16="http://schemas.microsoft.com/office/drawing/2014/main" id="{00000000-0008-0000-2000-00003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29" name="156 CuadroTexto">
          <a:extLst>
            <a:ext uri="{FF2B5EF4-FFF2-40B4-BE49-F238E27FC236}">
              <a16:creationId xmlns:a16="http://schemas.microsoft.com/office/drawing/2014/main" id="{00000000-0008-0000-2000-00003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0" name="157 CuadroTexto">
          <a:extLst>
            <a:ext uri="{FF2B5EF4-FFF2-40B4-BE49-F238E27FC236}">
              <a16:creationId xmlns:a16="http://schemas.microsoft.com/office/drawing/2014/main" id="{00000000-0008-0000-2000-00003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1" name="158 CuadroTexto">
          <a:extLst>
            <a:ext uri="{FF2B5EF4-FFF2-40B4-BE49-F238E27FC236}">
              <a16:creationId xmlns:a16="http://schemas.microsoft.com/office/drawing/2014/main" id="{00000000-0008-0000-2000-00003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2" name="159 CuadroTexto">
          <a:extLst>
            <a:ext uri="{FF2B5EF4-FFF2-40B4-BE49-F238E27FC236}">
              <a16:creationId xmlns:a16="http://schemas.microsoft.com/office/drawing/2014/main" id="{00000000-0008-0000-2000-00004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3" name="160 CuadroTexto">
          <a:extLst>
            <a:ext uri="{FF2B5EF4-FFF2-40B4-BE49-F238E27FC236}">
              <a16:creationId xmlns:a16="http://schemas.microsoft.com/office/drawing/2014/main" id="{00000000-0008-0000-2000-00004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4" name="161 CuadroTexto">
          <a:extLst>
            <a:ext uri="{FF2B5EF4-FFF2-40B4-BE49-F238E27FC236}">
              <a16:creationId xmlns:a16="http://schemas.microsoft.com/office/drawing/2014/main" id="{00000000-0008-0000-2000-00004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5" name="162 CuadroTexto">
          <a:extLst>
            <a:ext uri="{FF2B5EF4-FFF2-40B4-BE49-F238E27FC236}">
              <a16:creationId xmlns:a16="http://schemas.microsoft.com/office/drawing/2014/main" id="{00000000-0008-0000-2000-00004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6" name="163 CuadroTexto">
          <a:extLst>
            <a:ext uri="{FF2B5EF4-FFF2-40B4-BE49-F238E27FC236}">
              <a16:creationId xmlns:a16="http://schemas.microsoft.com/office/drawing/2014/main" id="{00000000-0008-0000-2000-00004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7" name="164 CuadroTexto">
          <a:extLst>
            <a:ext uri="{FF2B5EF4-FFF2-40B4-BE49-F238E27FC236}">
              <a16:creationId xmlns:a16="http://schemas.microsoft.com/office/drawing/2014/main" id="{00000000-0008-0000-2000-00004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8" name="165 CuadroTexto">
          <a:extLst>
            <a:ext uri="{FF2B5EF4-FFF2-40B4-BE49-F238E27FC236}">
              <a16:creationId xmlns:a16="http://schemas.microsoft.com/office/drawing/2014/main" id="{00000000-0008-0000-2000-00004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39" name="166 CuadroTexto">
          <a:extLst>
            <a:ext uri="{FF2B5EF4-FFF2-40B4-BE49-F238E27FC236}">
              <a16:creationId xmlns:a16="http://schemas.microsoft.com/office/drawing/2014/main" id="{00000000-0008-0000-2000-00004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0" name="167 CuadroTexto">
          <a:extLst>
            <a:ext uri="{FF2B5EF4-FFF2-40B4-BE49-F238E27FC236}">
              <a16:creationId xmlns:a16="http://schemas.microsoft.com/office/drawing/2014/main" id="{00000000-0008-0000-2000-00004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1" name="168 CuadroTexto">
          <a:extLst>
            <a:ext uri="{FF2B5EF4-FFF2-40B4-BE49-F238E27FC236}">
              <a16:creationId xmlns:a16="http://schemas.microsoft.com/office/drawing/2014/main" id="{00000000-0008-0000-2000-00004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2" name="169 CuadroTexto">
          <a:extLst>
            <a:ext uri="{FF2B5EF4-FFF2-40B4-BE49-F238E27FC236}">
              <a16:creationId xmlns:a16="http://schemas.microsoft.com/office/drawing/2014/main" id="{00000000-0008-0000-2000-00004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3" name="170 CuadroTexto">
          <a:extLst>
            <a:ext uri="{FF2B5EF4-FFF2-40B4-BE49-F238E27FC236}">
              <a16:creationId xmlns:a16="http://schemas.microsoft.com/office/drawing/2014/main" id="{00000000-0008-0000-2000-00004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4" name="171 CuadroTexto">
          <a:extLst>
            <a:ext uri="{FF2B5EF4-FFF2-40B4-BE49-F238E27FC236}">
              <a16:creationId xmlns:a16="http://schemas.microsoft.com/office/drawing/2014/main" id="{00000000-0008-0000-2000-00004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5" name="172 CuadroTexto">
          <a:extLst>
            <a:ext uri="{FF2B5EF4-FFF2-40B4-BE49-F238E27FC236}">
              <a16:creationId xmlns:a16="http://schemas.microsoft.com/office/drawing/2014/main" id="{00000000-0008-0000-2000-00004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6" name="173 CuadroTexto">
          <a:extLst>
            <a:ext uri="{FF2B5EF4-FFF2-40B4-BE49-F238E27FC236}">
              <a16:creationId xmlns:a16="http://schemas.microsoft.com/office/drawing/2014/main" id="{00000000-0008-0000-2000-00004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7" name="174 CuadroTexto">
          <a:extLst>
            <a:ext uri="{FF2B5EF4-FFF2-40B4-BE49-F238E27FC236}">
              <a16:creationId xmlns:a16="http://schemas.microsoft.com/office/drawing/2014/main" id="{00000000-0008-0000-2000-00004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8" name="175 CuadroTexto">
          <a:extLst>
            <a:ext uri="{FF2B5EF4-FFF2-40B4-BE49-F238E27FC236}">
              <a16:creationId xmlns:a16="http://schemas.microsoft.com/office/drawing/2014/main" id="{00000000-0008-0000-2000-00005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49" name="176 CuadroTexto">
          <a:extLst>
            <a:ext uri="{FF2B5EF4-FFF2-40B4-BE49-F238E27FC236}">
              <a16:creationId xmlns:a16="http://schemas.microsoft.com/office/drawing/2014/main" id="{00000000-0008-0000-2000-00005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0" name="177 CuadroTexto">
          <a:extLst>
            <a:ext uri="{FF2B5EF4-FFF2-40B4-BE49-F238E27FC236}">
              <a16:creationId xmlns:a16="http://schemas.microsoft.com/office/drawing/2014/main" id="{00000000-0008-0000-2000-00005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1" name="178 CuadroTexto">
          <a:extLst>
            <a:ext uri="{FF2B5EF4-FFF2-40B4-BE49-F238E27FC236}">
              <a16:creationId xmlns:a16="http://schemas.microsoft.com/office/drawing/2014/main" id="{00000000-0008-0000-2000-00005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2" name="179 CuadroTexto">
          <a:extLst>
            <a:ext uri="{FF2B5EF4-FFF2-40B4-BE49-F238E27FC236}">
              <a16:creationId xmlns:a16="http://schemas.microsoft.com/office/drawing/2014/main" id="{00000000-0008-0000-2000-00005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3" name="180 CuadroTexto">
          <a:extLst>
            <a:ext uri="{FF2B5EF4-FFF2-40B4-BE49-F238E27FC236}">
              <a16:creationId xmlns:a16="http://schemas.microsoft.com/office/drawing/2014/main" id="{00000000-0008-0000-2000-00005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4" name="181 CuadroTexto">
          <a:extLst>
            <a:ext uri="{FF2B5EF4-FFF2-40B4-BE49-F238E27FC236}">
              <a16:creationId xmlns:a16="http://schemas.microsoft.com/office/drawing/2014/main" id="{00000000-0008-0000-2000-00005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5" name="182 CuadroTexto">
          <a:extLst>
            <a:ext uri="{FF2B5EF4-FFF2-40B4-BE49-F238E27FC236}">
              <a16:creationId xmlns:a16="http://schemas.microsoft.com/office/drawing/2014/main" id="{00000000-0008-0000-2000-00005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6" name="183 CuadroTexto">
          <a:extLst>
            <a:ext uri="{FF2B5EF4-FFF2-40B4-BE49-F238E27FC236}">
              <a16:creationId xmlns:a16="http://schemas.microsoft.com/office/drawing/2014/main" id="{00000000-0008-0000-2000-00005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7" name="184 CuadroTexto">
          <a:extLst>
            <a:ext uri="{FF2B5EF4-FFF2-40B4-BE49-F238E27FC236}">
              <a16:creationId xmlns:a16="http://schemas.microsoft.com/office/drawing/2014/main" id="{00000000-0008-0000-2000-00005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8" name="185 CuadroTexto">
          <a:extLst>
            <a:ext uri="{FF2B5EF4-FFF2-40B4-BE49-F238E27FC236}">
              <a16:creationId xmlns:a16="http://schemas.microsoft.com/office/drawing/2014/main" id="{00000000-0008-0000-2000-00005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59" name="186 CuadroTexto">
          <a:extLst>
            <a:ext uri="{FF2B5EF4-FFF2-40B4-BE49-F238E27FC236}">
              <a16:creationId xmlns:a16="http://schemas.microsoft.com/office/drawing/2014/main" id="{00000000-0008-0000-2000-00005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0" name="187 CuadroTexto">
          <a:extLst>
            <a:ext uri="{FF2B5EF4-FFF2-40B4-BE49-F238E27FC236}">
              <a16:creationId xmlns:a16="http://schemas.microsoft.com/office/drawing/2014/main" id="{00000000-0008-0000-2000-00005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1" name="188 CuadroTexto">
          <a:extLst>
            <a:ext uri="{FF2B5EF4-FFF2-40B4-BE49-F238E27FC236}">
              <a16:creationId xmlns:a16="http://schemas.microsoft.com/office/drawing/2014/main" id="{00000000-0008-0000-2000-00005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2" name="189 CuadroTexto">
          <a:extLst>
            <a:ext uri="{FF2B5EF4-FFF2-40B4-BE49-F238E27FC236}">
              <a16:creationId xmlns:a16="http://schemas.microsoft.com/office/drawing/2014/main" id="{00000000-0008-0000-2000-00005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3" name="190 CuadroTexto">
          <a:extLst>
            <a:ext uri="{FF2B5EF4-FFF2-40B4-BE49-F238E27FC236}">
              <a16:creationId xmlns:a16="http://schemas.microsoft.com/office/drawing/2014/main" id="{00000000-0008-0000-2000-00005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4" name="191 CuadroTexto">
          <a:extLst>
            <a:ext uri="{FF2B5EF4-FFF2-40B4-BE49-F238E27FC236}">
              <a16:creationId xmlns:a16="http://schemas.microsoft.com/office/drawing/2014/main" id="{00000000-0008-0000-2000-00006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5" name="192 CuadroTexto">
          <a:extLst>
            <a:ext uri="{FF2B5EF4-FFF2-40B4-BE49-F238E27FC236}">
              <a16:creationId xmlns:a16="http://schemas.microsoft.com/office/drawing/2014/main" id="{00000000-0008-0000-2000-00006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6" name="193 CuadroTexto">
          <a:extLst>
            <a:ext uri="{FF2B5EF4-FFF2-40B4-BE49-F238E27FC236}">
              <a16:creationId xmlns:a16="http://schemas.microsoft.com/office/drawing/2014/main" id="{00000000-0008-0000-2000-00006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7" name="194 CuadroTexto">
          <a:extLst>
            <a:ext uri="{FF2B5EF4-FFF2-40B4-BE49-F238E27FC236}">
              <a16:creationId xmlns:a16="http://schemas.microsoft.com/office/drawing/2014/main" id="{00000000-0008-0000-2000-00006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8" name="195 CuadroTexto">
          <a:extLst>
            <a:ext uri="{FF2B5EF4-FFF2-40B4-BE49-F238E27FC236}">
              <a16:creationId xmlns:a16="http://schemas.microsoft.com/office/drawing/2014/main" id="{00000000-0008-0000-2000-00006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69" name="196 CuadroTexto">
          <a:extLst>
            <a:ext uri="{FF2B5EF4-FFF2-40B4-BE49-F238E27FC236}">
              <a16:creationId xmlns:a16="http://schemas.microsoft.com/office/drawing/2014/main" id="{00000000-0008-0000-2000-00006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0" name="197 CuadroTexto">
          <a:extLst>
            <a:ext uri="{FF2B5EF4-FFF2-40B4-BE49-F238E27FC236}">
              <a16:creationId xmlns:a16="http://schemas.microsoft.com/office/drawing/2014/main" id="{00000000-0008-0000-2000-00006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1" name="198 CuadroTexto">
          <a:extLst>
            <a:ext uri="{FF2B5EF4-FFF2-40B4-BE49-F238E27FC236}">
              <a16:creationId xmlns:a16="http://schemas.microsoft.com/office/drawing/2014/main" id="{00000000-0008-0000-2000-00006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2" name="199 CuadroTexto">
          <a:extLst>
            <a:ext uri="{FF2B5EF4-FFF2-40B4-BE49-F238E27FC236}">
              <a16:creationId xmlns:a16="http://schemas.microsoft.com/office/drawing/2014/main" id="{00000000-0008-0000-2000-00006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3" name="200 CuadroTexto">
          <a:extLst>
            <a:ext uri="{FF2B5EF4-FFF2-40B4-BE49-F238E27FC236}">
              <a16:creationId xmlns:a16="http://schemas.microsoft.com/office/drawing/2014/main" id="{00000000-0008-0000-2000-00006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4" name="201 CuadroTexto">
          <a:extLst>
            <a:ext uri="{FF2B5EF4-FFF2-40B4-BE49-F238E27FC236}">
              <a16:creationId xmlns:a16="http://schemas.microsoft.com/office/drawing/2014/main" id="{00000000-0008-0000-2000-00006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5" name="202 CuadroTexto">
          <a:extLst>
            <a:ext uri="{FF2B5EF4-FFF2-40B4-BE49-F238E27FC236}">
              <a16:creationId xmlns:a16="http://schemas.microsoft.com/office/drawing/2014/main" id="{00000000-0008-0000-2000-00006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6" name="203 CuadroTexto">
          <a:extLst>
            <a:ext uri="{FF2B5EF4-FFF2-40B4-BE49-F238E27FC236}">
              <a16:creationId xmlns:a16="http://schemas.microsoft.com/office/drawing/2014/main" id="{00000000-0008-0000-2000-00006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7" name="204 CuadroTexto">
          <a:extLst>
            <a:ext uri="{FF2B5EF4-FFF2-40B4-BE49-F238E27FC236}">
              <a16:creationId xmlns:a16="http://schemas.microsoft.com/office/drawing/2014/main" id="{00000000-0008-0000-2000-00006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8" name="205 CuadroTexto">
          <a:extLst>
            <a:ext uri="{FF2B5EF4-FFF2-40B4-BE49-F238E27FC236}">
              <a16:creationId xmlns:a16="http://schemas.microsoft.com/office/drawing/2014/main" id="{00000000-0008-0000-2000-00006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79" name="206 CuadroTexto">
          <a:extLst>
            <a:ext uri="{FF2B5EF4-FFF2-40B4-BE49-F238E27FC236}">
              <a16:creationId xmlns:a16="http://schemas.microsoft.com/office/drawing/2014/main" id="{00000000-0008-0000-2000-00006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0" name="207 CuadroTexto">
          <a:extLst>
            <a:ext uri="{FF2B5EF4-FFF2-40B4-BE49-F238E27FC236}">
              <a16:creationId xmlns:a16="http://schemas.microsoft.com/office/drawing/2014/main" id="{00000000-0008-0000-2000-00007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1" name="208 CuadroTexto">
          <a:extLst>
            <a:ext uri="{FF2B5EF4-FFF2-40B4-BE49-F238E27FC236}">
              <a16:creationId xmlns:a16="http://schemas.microsoft.com/office/drawing/2014/main" id="{00000000-0008-0000-2000-00007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2" name="209 CuadroTexto">
          <a:extLst>
            <a:ext uri="{FF2B5EF4-FFF2-40B4-BE49-F238E27FC236}">
              <a16:creationId xmlns:a16="http://schemas.microsoft.com/office/drawing/2014/main" id="{00000000-0008-0000-2000-00007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3" name="210 CuadroTexto">
          <a:extLst>
            <a:ext uri="{FF2B5EF4-FFF2-40B4-BE49-F238E27FC236}">
              <a16:creationId xmlns:a16="http://schemas.microsoft.com/office/drawing/2014/main" id="{00000000-0008-0000-2000-00007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4" name="211 CuadroTexto">
          <a:extLst>
            <a:ext uri="{FF2B5EF4-FFF2-40B4-BE49-F238E27FC236}">
              <a16:creationId xmlns:a16="http://schemas.microsoft.com/office/drawing/2014/main" id="{00000000-0008-0000-2000-00007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5" name="212 CuadroTexto">
          <a:extLst>
            <a:ext uri="{FF2B5EF4-FFF2-40B4-BE49-F238E27FC236}">
              <a16:creationId xmlns:a16="http://schemas.microsoft.com/office/drawing/2014/main" id="{00000000-0008-0000-2000-00007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6" name="213 CuadroTexto">
          <a:extLst>
            <a:ext uri="{FF2B5EF4-FFF2-40B4-BE49-F238E27FC236}">
              <a16:creationId xmlns:a16="http://schemas.microsoft.com/office/drawing/2014/main" id="{00000000-0008-0000-2000-00007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7" name="214 CuadroTexto">
          <a:extLst>
            <a:ext uri="{FF2B5EF4-FFF2-40B4-BE49-F238E27FC236}">
              <a16:creationId xmlns:a16="http://schemas.microsoft.com/office/drawing/2014/main" id="{00000000-0008-0000-2000-00007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8" name="215 CuadroTexto">
          <a:extLst>
            <a:ext uri="{FF2B5EF4-FFF2-40B4-BE49-F238E27FC236}">
              <a16:creationId xmlns:a16="http://schemas.microsoft.com/office/drawing/2014/main" id="{00000000-0008-0000-2000-00007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89" name="216 CuadroTexto">
          <a:extLst>
            <a:ext uri="{FF2B5EF4-FFF2-40B4-BE49-F238E27FC236}">
              <a16:creationId xmlns:a16="http://schemas.microsoft.com/office/drawing/2014/main" id="{00000000-0008-0000-2000-00007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0" name="217 CuadroTexto">
          <a:extLst>
            <a:ext uri="{FF2B5EF4-FFF2-40B4-BE49-F238E27FC236}">
              <a16:creationId xmlns:a16="http://schemas.microsoft.com/office/drawing/2014/main" id="{00000000-0008-0000-2000-00007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1" name="218 CuadroTexto">
          <a:extLst>
            <a:ext uri="{FF2B5EF4-FFF2-40B4-BE49-F238E27FC236}">
              <a16:creationId xmlns:a16="http://schemas.microsoft.com/office/drawing/2014/main" id="{00000000-0008-0000-2000-00007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2" name="219 CuadroTexto">
          <a:extLst>
            <a:ext uri="{FF2B5EF4-FFF2-40B4-BE49-F238E27FC236}">
              <a16:creationId xmlns:a16="http://schemas.microsoft.com/office/drawing/2014/main" id="{00000000-0008-0000-2000-00007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3" name="220 CuadroTexto">
          <a:extLst>
            <a:ext uri="{FF2B5EF4-FFF2-40B4-BE49-F238E27FC236}">
              <a16:creationId xmlns:a16="http://schemas.microsoft.com/office/drawing/2014/main" id="{00000000-0008-0000-2000-00007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4" name="221 CuadroTexto">
          <a:extLst>
            <a:ext uri="{FF2B5EF4-FFF2-40B4-BE49-F238E27FC236}">
              <a16:creationId xmlns:a16="http://schemas.microsoft.com/office/drawing/2014/main" id="{00000000-0008-0000-2000-00007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5" name="222 CuadroTexto">
          <a:extLst>
            <a:ext uri="{FF2B5EF4-FFF2-40B4-BE49-F238E27FC236}">
              <a16:creationId xmlns:a16="http://schemas.microsoft.com/office/drawing/2014/main" id="{00000000-0008-0000-2000-00007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6" name="223 CuadroTexto">
          <a:extLst>
            <a:ext uri="{FF2B5EF4-FFF2-40B4-BE49-F238E27FC236}">
              <a16:creationId xmlns:a16="http://schemas.microsoft.com/office/drawing/2014/main" id="{00000000-0008-0000-2000-00008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7" name="224 CuadroTexto">
          <a:extLst>
            <a:ext uri="{FF2B5EF4-FFF2-40B4-BE49-F238E27FC236}">
              <a16:creationId xmlns:a16="http://schemas.microsoft.com/office/drawing/2014/main" id="{00000000-0008-0000-2000-00008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8" name="225 CuadroTexto">
          <a:extLst>
            <a:ext uri="{FF2B5EF4-FFF2-40B4-BE49-F238E27FC236}">
              <a16:creationId xmlns:a16="http://schemas.microsoft.com/office/drawing/2014/main" id="{00000000-0008-0000-2000-00008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899" name="226 CuadroTexto">
          <a:extLst>
            <a:ext uri="{FF2B5EF4-FFF2-40B4-BE49-F238E27FC236}">
              <a16:creationId xmlns:a16="http://schemas.microsoft.com/office/drawing/2014/main" id="{00000000-0008-0000-2000-00008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0" name="227 CuadroTexto">
          <a:extLst>
            <a:ext uri="{FF2B5EF4-FFF2-40B4-BE49-F238E27FC236}">
              <a16:creationId xmlns:a16="http://schemas.microsoft.com/office/drawing/2014/main" id="{00000000-0008-0000-2000-00008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1" name="228 CuadroTexto">
          <a:extLst>
            <a:ext uri="{FF2B5EF4-FFF2-40B4-BE49-F238E27FC236}">
              <a16:creationId xmlns:a16="http://schemas.microsoft.com/office/drawing/2014/main" id="{00000000-0008-0000-2000-00008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2" name="229 CuadroTexto">
          <a:extLst>
            <a:ext uri="{FF2B5EF4-FFF2-40B4-BE49-F238E27FC236}">
              <a16:creationId xmlns:a16="http://schemas.microsoft.com/office/drawing/2014/main" id="{00000000-0008-0000-2000-00008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3" name="230 CuadroTexto">
          <a:extLst>
            <a:ext uri="{FF2B5EF4-FFF2-40B4-BE49-F238E27FC236}">
              <a16:creationId xmlns:a16="http://schemas.microsoft.com/office/drawing/2014/main" id="{00000000-0008-0000-2000-00008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4" name="231 CuadroTexto">
          <a:extLst>
            <a:ext uri="{FF2B5EF4-FFF2-40B4-BE49-F238E27FC236}">
              <a16:creationId xmlns:a16="http://schemas.microsoft.com/office/drawing/2014/main" id="{00000000-0008-0000-2000-00008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5" name="232 CuadroTexto">
          <a:extLst>
            <a:ext uri="{FF2B5EF4-FFF2-40B4-BE49-F238E27FC236}">
              <a16:creationId xmlns:a16="http://schemas.microsoft.com/office/drawing/2014/main" id="{00000000-0008-0000-2000-00008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6" name="233 CuadroTexto">
          <a:extLst>
            <a:ext uri="{FF2B5EF4-FFF2-40B4-BE49-F238E27FC236}">
              <a16:creationId xmlns:a16="http://schemas.microsoft.com/office/drawing/2014/main" id="{00000000-0008-0000-2000-00008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7" name="234 CuadroTexto">
          <a:extLst>
            <a:ext uri="{FF2B5EF4-FFF2-40B4-BE49-F238E27FC236}">
              <a16:creationId xmlns:a16="http://schemas.microsoft.com/office/drawing/2014/main" id="{00000000-0008-0000-2000-00008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8" name="235 CuadroTexto">
          <a:extLst>
            <a:ext uri="{FF2B5EF4-FFF2-40B4-BE49-F238E27FC236}">
              <a16:creationId xmlns:a16="http://schemas.microsoft.com/office/drawing/2014/main" id="{00000000-0008-0000-2000-00008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09" name="236 CuadroTexto">
          <a:extLst>
            <a:ext uri="{FF2B5EF4-FFF2-40B4-BE49-F238E27FC236}">
              <a16:creationId xmlns:a16="http://schemas.microsoft.com/office/drawing/2014/main" id="{00000000-0008-0000-2000-00008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0" name="237 CuadroTexto">
          <a:extLst>
            <a:ext uri="{FF2B5EF4-FFF2-40B4-BE49-F238E27FC236}">
              <a16:creationId xmlns:a16="http://schemas.microsoft.com/office/drawing/2014/main" id="{00000000-0008-0000-2000-00008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1" name="238 CuadroTexto">
          <a:extLst>
            <a:ext uri="{FF2B5EF4-FFF2-40B4-BE49-F238E27FC236}">
              <a16:creationId xmlns:a16="http://schemas.microsoft.com/office/drawing/2014/main" id="{00000000-0008-0000-2000-00008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2" name="239 CuadroTexto">
          <a:extLst>
            <a:ext uri="{FF2B5EF4-FFF2-40B4-BE49-F238E27FC236}">
              <a16:creationId xmlns:a16="http://schemas.microsoft.com/office/drawing/2014/main" id="{00000000-0008-0000-2000-00009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3" name="240 CuadroTexto">
          <a:extLst>
            <a:ext uri="{FF2B5EF4-FFF2-40B4-BE49-F238E27FC236}">
              <a16:creationId xmlns:a16="http://schemas.microsoft.com/office/drawing/2014/main" id="{00000000-0008-0000-2000-00009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4" name="241 CuadroTexto">
          <a:extLst>
            <a:ext uri="{FF2B5EF4-FFF2-40B4-BE49-F238E27FC236}">
              <a16:creationId xmlns:a16="http://schemas.microsoft.com/office/drawing/2014/main" id="{00000000-0008-0000-2000-00009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5" name="242 CuadroTexto">
          <a:extLst>
            <a:ext uri="{FF2B5EF4-FFF2-40B4-BE49-F238E27FC236}">
              <a16:creationId xmlns:a16="http://schemas.microsoft.com/office/drawing/2014/main" id="{00000000-0008-0000-2000-00009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6" name="243 CuadroTexto">
          <a:extLst>
            <a:ext uri="{FF2B5EF4-FFF2-40B4-BE49-F238E27FC236}">
              <a16:creationId xmlns:a16="http://schemas.microsoft.com/office/drawing/2014/main" id="{00000000-0008-0000-2000-00009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7" name="244 CuadroTexto">
          <a:extLst>
            <a:ext uri="{FF2B5EF4-FFF2-40B4-BE49-F238E27FC236}">
              <a16:creationId xmlns:a16="http://schemas.microsoft.com/office/drawing/2014/main" id="{00000000-0008-0000-2000-00009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8" name="245 CuadroTexto">
          <a:extLst>
            <a:ext uri="{FF2B5EF4-FFF2-40B4-BE49-F238E27FC236}">
              <a16:creationId xmlns:a16="http://schemas.microsoft.com/office/drawing/2014/main" id="{00000000-0008-0000-2000-00009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19" name="246 CuadroTexto">
          <a:extLst>
            <a:ext uri="{FF2B5EF4-FFF2-40B4-BE49-F238E27FC236}">
              <a16:creationId xmlns:a16="http://schemas.microsoft.com/office/drawing/2014/main" id="{00000000-0008-0000-2000-00009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0" name="247 CuadroTexto">
          <a:extLst>
            <a:ext uri="{FF2B5EF4-FFF2-40B4-BE49-F238E27FC236}">
              <a16:creationId xmlns:a16="http://schemas.microsoft.com/office/drawing/2014/main" id="{00000000-0008-0000-2000-00009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1" name="248 CuadroTexto">
          <a:extLst>
            <a:ext uri="{FF2B5EF4-FFF2-40B4-BE49-F238E27FC236}">
              <a16:creationId xmlns:a16="http://schemas.microsoft.com/office/drawing/2014/main" id="{00000000-0008-0000-2000-00009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2" name="249 CuadroTexto">
          <a:extLst>
            <a:ext uri="{FF2B5EF4-FFF2-40B4-BE49-F238E27FC236}">
              <a16:creationId xmlns:a16="http://schemas.microsoft.com/office/drawing/2014/main" id="{00000000-0008-0000-2000-00009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3" name="250 CuadroTexto">
          <a:extLst>
            <a:ext uri="{FF2B5EF4-FFF2-40B4-BE49-F238E27FC236}">
              <a16:creationId xmlns:a16="http://schemas.microsoft.com/office/drawing/2014/main" id="{00000000-0008-0000-2000-00009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4" name="251 CuadroTexto">
          <a:extLst>
            <a:ext uri="{FF2B5EF4-FFF2-40B4-BE49-F238E27FC236}">
              <a16:creationId xmlns:a16="http://schemas.microsoft.com/office/drawing/2014/main" id="{00000000-0008-0000-2000-00009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5" name="252 CuadroTexto">
          <a:extLst>
            <a:ext uri="{FF2B5EF4-FFF2-40B4-BE49-F238E27FC236}">
              <a16:creationId xmlns:a16="http://schemas.microsoft.com/office/drawing/2014/main" id="{00000000-0008-0000-2000-00009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6" name="253 CuadroTexto">
          <a:extLst>
            <a:ext uri="{FF2B5EF4-FFF2-40B4-BE49-F238E27FC236}">
              <a16:creationId xmlns:a16="http://schemas.microsoft.com/office/drawing/2014/main" id="{00000000-0008-0000-2000-00009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7" name="254 CuadroTexto">
          <a:extLst>
            <a:ext uri="{FF2B5EF4-FFF2-40B4-BE49-F238E27FC236}">
              <a16:creationId xmlns:a16="http://schemas.microsoft.com/office/drawing/2014/main" id="{00000000-0008-0000-2000-00009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8" name="255 CuadroTexto">
          <a:extLst>
            <a:ext uri="{FF2B5EF4-FFF2-40B4-BE49-F238E27FC236}">
              <a16:creationId xmlns:a16="http://schemas.microsoft.com/office/drawing/2014/main" id="{00000000-0008-0000-2000-0000A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29" name="256 CuadroTexto">
          <a:extLst>
            <a:ext uri="{FF2B5EF4-FFF2-40B4-BE49-F238E27FC236}">
              <a16:creationId xmlns:a16="http://schemas.microsoft.com/office/drawing/2014/main" id="{00000000-0008-0000-2000-0000A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0" name="257 CuadroTexto">
          <a:extLst>
            <a:ext uri="{FF2B5EF4-FFF2-40B4-BE49-F238E27FC236}">
              <a16:creationId xmlns:a16="http://schemas.microsoft.com/office/drawing/2014/main" id="{00000000-0008-0000-2000-0000A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1" name="258 CuadroTexto">
          <a:extLst>
            <a:ext uri="{FF2B5EF4-FFF2-40B4-BE49-F238E27FC236}">
              <a16:creationId xmlns:a16="http://schemas.microsoft.com/office/drawing/2014/main" id="{00000000-0008-0000-2000-0000A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2" name="259 CuadroTexto">
          <a:extLst>
            <a:ext uri="{FF2B5EF4-FFF2-40B4-BE49-F238E27FC236}">
              <a16:creationId xmlns:a16="http://schemas.microsoft.com/office/drawing/2014/main" id="{00000000-0008-0000-2000-0000A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3" name="260 CuadroTexto">
          <a:extLst>
            <a:ext uri="{FF2B5EF4-FFF2-40B4-BE49-F238E27FC236}">
              <a16:creationId xmlns:a16="http://schemas.microsoft.com/office/drawing/2014/main" id="{00000000-0008-0000-2000-0000A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4" name="261 CuadroTexto">
          <a:extLst>
            <a:ext uri="{FF2B5EF4-FFF2-40B4-BE49-F238E27FC236}">
              <a16:creationId xmlns:a16="http://schemas.microsoft.com/office/drawing/2014/main" id="{00000000-0008-0000-2000-0000A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5" name="262 CuadroTexto">
          <a:extLst>
            <a:ext uri="{FF2B5EF4-FFF2-40B4-BE49-F238E27FC236}">
              <a16:creationId xmlns:a16="http://schemas.microsoft.com/office/drawing/2014/main" id="{00000000-0008-0000-2000-0000A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6" name="263 CuadroTexto">
          <a:extLst>
            <a:ext uri="{FF2B5EF4-FFF2-40B4-BE49-F238E27FC236}">
              <a16:creationId xmlns:a16="http://schemas.microsoft.com/office/drawing/2014/main" id="{00000000-0008-0000-2000-0000A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7" name="264 CuadroTexto">
          <a:extLst>
            <a:ext uri="{FF2B5EF4-FFF2-40B4-BE49-F238E27FC236}">
              <a16:creationId xmlns:a16="http://schemas.microsoft.com/office/drawing/2014/main" id="{00000000-0008-0000-2000-0000A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8" name="265 CuadroTexto">
          <a:extLst>
            <a:ext uri="{FF2B5EF4-FFF2-40B4-BE49-F238E27FC236}">
              <a16:creationId xmlns:a16="http://schemas.microsoft.com/office/drawing/2014/main" id="{00000000-0008-0000-2000-0000A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39" name="266 CuadroTexto">
          <a:extLst>
            <a:ext uri="{FF2B5EF4-FFF2-40B4-BE49-F238E27FC236}">
              <a16:creationId xmlns:a16="http://schemas.microsoft.com/office/drawing/2014/main" id="{00000000-0008-0000-2000-0000A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40" name="267 CuadroTexto">
          <a:extLst>
            <a:ext uri="{FF2B5EF4-FFF2-40B4-BE49-F238E27FC236}">
              <a16:creationId xmlns:a16="http://schemas.microsoft.com/office/drawing/2014/main" id="{00000000-0008-0000-2000-0000A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941" name="268 CuadroTexto">
          <a:extLst>
            <a:ext uri="{FF2B5EF4-FFF2-40B4-BE49-F238E27FC236}">
              <a16:creationId xmlns:a16="http://schemas.microsoft.com/office/drawing/2014/main" id="{00000000-0008-0000-2000-0000A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2" name="269 CuadroTexto">
          <a:extLst>
            <a:ext uri="{FF2B5EF4-FFF2-40B4-BE49-F238E27FC236}">
              <a16:creationId xmlns:a16="http://schemas.microsoft.com/office/drawing/2014/main" id="{00000000-0008-0000-2000-0000AE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3" name="270 CuadroTexto">
          <a:extLst>
            <a:ext uri="{FF2B5EF4-FFF2-40B4-BE49-F238E27FC236}">
              <a16:creationId xmlns:a16="http://schemas.microsoft.com/office/drawing/2014/main" id="{00000000-0008-0000-2000-0000AF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4" name="271 CuadroTexto">
          <a:extLst>
            <a:ext uri="{FF2B5EF4-FFF2-40B4-BE49-F238E27FC236}">
              <a16:creationId xmlns:a16="http://schemas.microsoft.com/office/drawing/2014/main" id="{00000000-0008-0000-2000-0000B0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5" name="272 CuadroTexto">
          <a:extLst>
            <a:ext uri="{FF2B5EF4-FFF2-40B4-BE49-F238E27FC236}">
              <a16:creationId xmlns:a16="http://schemas.microsoft.com/office/drawing/2014/main" id="{00000000-0008-0000-2000-0000B1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6" name="273 CuadroTexto">
          <a:extLst>
            <a:ext uri="{FF2B5EF4-FFF2-40B4-BE49-F238E27FC236}">
              <a16:creationId xmlns:a16="http://schemas.microsoft.com/office/drawing/2014/main" id="{00000000-0008-0000-2000-0000B2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7" name="274 CuadroTexto">
          <a:extLst>
            <a:ext uri="{FF2B5EF4-FFF2-40B4-BE49-F238E27FC236}">
              <a16:creationId xmlns:a16="http://schemas.microsoft.com/office/drawing/2014/main" id="{00000000-0008-0000-2000-0000B3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8" name="275 CuadroTexto">
          <a:extLst>
            <a:ext uri="{FF2B5EF4-FFF2-40B4-BE49-F238E27FC236}">
              <a16:creationId xmlns:a16="http://schemas.microsoft.com/office/drawing/2014/main" id="{00000000-0008-0000-2000-0000B4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49" name="276 CuadroTexto">
          <a:extLst>
            <a:ext uri="{FF2B5EF4-FFF2-40B4-BE49-F238E27FC236}">
              <a16:creationId xmlns:a16="http://schemas.microsoft.com/office/drawing/2014/main" id="{00000000-0008-0000-2000-0000B5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0" name="277 CuadroTexto">
          <a:extLst>
            <a:ext uri="{FF2B5EF4-FFF2-40B4-BE49-F238E27FC236}">
              <a16:creationId xmlns:a16="http://schemas.microsoft.com/office/drawing/2014/main" id="{00000000-0008-0000-2000-0000B6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1" name="278 CuadroTexto">
          <a:extLst>
            <a:ext uri="{FF2B5EF4-FFF2-40B4-BE49-F238E27FC236}">
              <a16:creationId xmlns:a16="http://schemas.microsoft.com/office/drawing/2014/main" id="{00000000-0008-0000-2000-0000B7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2" name="279 CuadroTexto">
          <a:extLst>
            <a:ext uri="{FF2B5EF4-FFF2-40B4-BE49-F238E27FC236}">
              <a16:creationId xmlns:a16="http://schemas.microsoft.com/office/drawing/2014/main" id="{00000000-0008-0000-2000-0000B8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3" name="280 CuadroTexto">
          <a:extLst>
            <a:ext uri="{FF2B5EF4-FFF2-40B4-BE49-F238E27FC236}">
              <a16:creationId xmlns:a16="http://schemas.microsoft.com/office/drawing/2014/main" id="{00000000-0008-0000-2000-0000B9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4" name="281 CuadroTexto">
          <a:extLst>
            <a:ext uri="{FF2B5EF4-FFF2-40B4-BE49-F238E27FC236}">
              <a16:creationId xmlns:a16="http://schemas.microsoft.com/office/drawing/2014/main" id="{00000000-0008-0000-2000-0000BA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5" name="282 CuadroTexto">
          <a:extLst>
            <a:ext uri="{FF2B5EF4-FFF2-40B4-BE49-F238E27FC236}">
              <a16:creationId xmlns:a16="http://schemas.microsoft.com/office/drawing/2014/main" id="{00000000-0008-0000-2000-0000BB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6" name="283 CuadroTexto">
          <a:extLst>
            <a:ext uri="{FF2B5EF4-FFF2-40B4-BE49-F238E27FC236}">
              <a16:creationId xmlns:a16="http://schemas.microsoft.com/office/drawing/2014/main" id="{00000000-0008-0000-2000-0000BC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957" name="284 CuadroTexto">
          <a:extLst>
            <a:ext uri="{FF2B5EF4-FFF2-40B4-BE49-F238E27FC236}">
              <a16:creationId xmlns:a16="http://schemas.microsoft.com/office/drawing/2014/main" id="{00000000-0008-0000-2000-0000BD03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58" name="285 CuadroTexto">
          <a:extLst>
            <a:ext uri="{FF2B5EF4-FFF2-40B4-BE49-F238E27FC236}">
              <a16:creationId xmlns:a16="http://schemas.microsoft.com/office/drawing/2014/main" id="{00000000-0008-0000-2000-0000B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59" name="286 CuadroTexto">
          <a:extLst>
            <a:ext uri="{FF2B5EF4-FFF2-40B4-BE49-F238E27FC236}">
              <a16:creationId xmlns:a16="http://schemas.microsoft.com/office/drawing/2014/main" id="{00000000-0008-0000-2000-0000B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0" name="287 CuadroTexto">
          <a:extLst>
            <a:ext uri="{FF2B5EF4-FFF2-40B4-BE49-F238E27FC236}">
              <a16:creationId xmlns:a16="http://schemas.microsoft.com/office/drawing/2014/main" id="{00000000-0008-0000-2000-0000C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1" name="288 CuadroTexto">
          <a:extLst>
            <a:ext uri="{FF2B5EF4-FFF2-40B4-BE49-F238E27FC236}">
              <a16:creationId xmlns:a16="http://schemas.microsoft.com/office/drawing/2014/main" id="{00000000-0008-0000-2000-0000C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2" name="289 CuadroTexto">
          <a:extLst>
            <a:ext uri="{FF2B5EF4-FFF2-40B4-BE49-F238E27FC236}">
              <a16:creationId xmlns:a16="http://schemas.microsoft.com/office/drawing/2014/main" id="{00000000-0008-0000-2000-0000C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3" name="290 CuadroTexto">
          <a:extLst>
            <a:ext uri="{FF2B5EF4-FFF2-40B4-BE49-F238E27FC236}">
              <a16:creationId xmlns:a16="http://schemas.microsoft.com/office/drawing/2014/main" id="{00000000-0008-0000-2000-0000C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4" name="291 CuadroTexto">
          <a:extLst>
            <a:ext uri="{FF2B5EF4-FFF2-40B4-BE49-F238E27FC236}">
              <a16:creationId xmlns:a16="http://schemas.microsoft.com/office/drawing/2014/main" id="{00000000-0008-0000-2000-0000C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5" name="292 CuadroTexto">
          <a:extLst>
            <a:ext uri="{FF2B5EF4-FFF2-40B4-BE49-F238E27FC236}">
              <a16:creationId xmlns:a16="http://schemas.microsoft.com/office/drawing/2014/main" id="{00000000-0008-0000-2000-0000C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6" name="293 CuadroTexto">
          <a:extLst>
            <a:ext uri="{FF2B5EF4-FFF2-40B4-BE49-F238E27FC236}">
              <a16:creationId xmlns:a16="http://schemas.microsoft.com/office/drawing/2014/main" id="{00000000-0008-0000-2000-0000C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7" name="294 CuadroTexto">
          <a:extLst>
            <a:ext uri="{FF2B5EF4-FFF2-40B4-BE49-F238E27FC236}">
              <a16:creationId xmlns:a16="http://schemas.microsoft.com/office/drawing/2014/main" id="{00000000-0008-0000-2000-0000C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8" name="295 CuadroTexto">
          <a:extLst>
            <a:ext uri="{FF2B5EF4-FFF2-40B4-BE49-F238E27FC236}">
              <a16:creationId xmlns:a16="http://schemas.microsoft.com/office/drawing/2014/main" id="{00000000-0008-0000-2000-0000C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69" name="296 CuadroTexto">
          <a:extLst>
            <a:ext uri="{FF2B5EF4-FFF2-40B4-BE49-F238E27FC236}">
              <a16:creationId xmlns:a16="http://schemas.microsoft.com/office/drawing/2014/main" id="{00000000-0008-0000-2000-0000C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0" name="298 CuadroTexto">
          <a:extLst>
            <a:ext uri="{FF2B5EF4-FFF2-40B4-BE49-F238E27FC236}">
              <a16:creationId xmlns:a16="http://schemas.microsoft.com/office/drawing/2014/main" id="{00000000-0008-0000-2000-0000CA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1" name="299 CuadroTexto">
          <a:extLst>
            <a:ext uri="{FF2B5EF4-FFF2-40B4-BE49-F238E27FC236}">
              <a16:creationId xmlns:a16="http://schemas.microsoft.com/office/drawing/2014/main" id="{00000000-0008-0000-2000-0000CB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2" name="300 CuadroTexto">
          <a:extLst>
            <a:ext uri="{FF2B5EF4-FFF2-40B4-BE49-F238E27FC236}">
              <a16:creationId xmlns:a16="http://schemas.microsoft.com/office/drawing/2014/main" id="{00000000-0008-0000-2000-0000CC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3" name="301 CuadroTexto">
          <a:extLst>
            <a:ext uri="{FF2B5EF4-FFF2-40B4-BE49-F238E27FC236}">
              <a16:creationId xmlns:a16="http://schemas.microsoft.com/office/drawing/2014/main" id="{00000000-0008-0000-2000-0000CD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4" name="302 CuadroTexto">
          <a:extLst>
            <a:ext uri="{FF2B5EF4-FFF2-40B4-BE49-F238E27FC236}">
              <a16:creationId xmlns:a16="http://schemas.microsoft.com/office/drawing/2014/main" id="{00000000-0008-0000-2000-0000CE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5" name="303 CuadroTexto">
          <a:extLst>
            <a:ext uri="{FF2B5EF4-FFF2-40B4-BE49-F238E27FC236}">
              <a16:creationId xmlns:a16="http://schemas.microsoft.com/office/drawing/2014/main" id="{00000000-0008-0000-2000-0000CF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6" name="304 CuadroTexto">
          <a:extLst>
            <a:ext uri="{FF2B5EF4-FFF2-40B4-BE49-F238E27FC236}">
              <a16:creationId xmlns:a16="http://schemas.microsoft.com/office/drawing/2014/main" id="{00000000-0008-0000-2000-0000D0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7" name="305 CuadroTexto">
          <a:extLst>
            <a:ext uri="{FF2B5EF4-FFF2-40B4-BE49-F238E27FC236}">
              <a16:creationId xmlns:a16="http://schemas.microsoft.com/office/drawing/2014/main" id="{00000000-0008-0000-2000-0000D1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978" name="452 CuadroTexto">
          <a:extLst>
            <a:ext uri="{FF2B5EF4-FFF2-40B4-BE49-F238E27FC236}">
              <a16:creationId xmlns:a16="http://schemas.microsoft.com/office/drawing/2014/main" id="{00000000-0008-0000-2000-0000D20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79" name="17 CuadroTexto">
          <a:extLst>
            <a:ext uri="{FF2B5EF4-FFF2-40B4-BE49-F238E27FC236}">
              <a16:creationId xmlns:a16="http://schemas.microsoft.com/office/drawing/2014/main" id="{00000000-0008-0000-2000-0000D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980" name="90 CuadroTexto">
          <a:extLst>
            <a:ext uri="{FF2B5EF4-FFF2-40B4-BE49-F238E27FC236}">
              <a16:creationId xmlns:a16="http://schemas.microsoft.com/office/drawing/2014/main" id="{00000000-0008-0000-2000-0000D4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1" name="91 CuadroTexto">
          <a:extLst>
            <a:ext uri="{FF2B5EF4-FFF2-40B4-BE49-F238E27FC236}">
              <a16:creationId xmlns:a16="http://schemas.microsoft.com/office/drawing/2014/main" id="{00000000-0008-0000-2000-0000D5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2" name="92 CuadroTexto">
          <a:extLst>
            <a:ext uri="{FF2B5EF4-FFF2-40B4-BE49-F238E27FC236}">
              <a16:creationId xmlns:a16="http://schemas.microsoft.com/office/drawing/2014/main" id="{00000000-0008-0000-2000-0000D6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3" name="93 CuadroTexto">
          <a:extLst>
            <a:ext uri="{FF2B5EF4-FFF2-40B4-BE49-F238E27FC236}">
              <a16:creationId xmlns:a16="http://schemas.microsoft.com/office/drawing/2014/main" id="{00000000-0008-0000-2000-0000D7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4" name="94 CuadroTexto">
          <a:extLst>
            <a:ext uri="{FF2B5EF4-FFF2-40B4-BE49-F238E27FC236}">
              <a16:creationId xmlns:a16="http://schemas.microsoft.com/office/drawing/2014/main" id="{00000000-0008-0000-2000-0000D8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5" name="95 CuadroTexto">
          <a:extLst>
            <a:ext uri="{FF2B5EF4-FFF2-40B4-BE49-F238E27FC236}">
              <a16:creationId xmlns:a16="http://schemas.microsoft.com/office/drawing/2014/main" id="{00000000-0008-0000-2000-0000D9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6" name="96 CuadroTexto">
          <a:extLst>
            <a:ext uri="{FF2B5EF4-FFF2-40B4-BE49-F238E27FC236}">
              <a16:creationId xmlns:a16="http://schemas.microsoft.com/office/drawing/2014/main" id="{00000000-0008-0000-2000-0000DA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7" name="97 CuadroTexto">
          <a:extLst>
            <a:ext uri="{FF2B5EF4-FFF2-40B4-BE49-F238E27FC236}">
              <a16:creationId xmlns:a16="http://schemas.microsoft.com/office/drawing/2014/main" id="{00000000-0008-0000-2000-0000DB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8" name="98 CuadroTexto">
          <a:extLst>
            <a:ext uri="{FF2B5EF4-FFF2-40B4-BE49-F238E27FC236}">
              <a16:creationId xmlns:a16="http://schemas.microsoft.com/office/drawing/2014/main" id="{00000000-0008-0000-2000-0000DC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89" name="99 CuadroTexto">
          <a:extLst>
            <a:ext uri="{FF2B5EF4-FFF2-40B4-BE49-F238E27FC236}">
              <a16:creationId xmlns:a16="http://schemas.microsoft.com/office/drawing/2014/main" id="{00000000-0008-0000-2000-0000DD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0" name="100 CuadroTexto">
          <a:extLst>
            <a:ext uri="{FF2B5EF4-FFF2-40B4-BE49-F238E27FC236}">
              <a16:creationId xmlns:a16="http://schemas.microsoft.com/office/drawing/2014/main" id="{00000000-0008-0000-2000-0000DE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991" name="101 CuadroTexto">
          <a:extLst>
            <a:ext uri="{FF2B5EF4-FFF2-40B4-BE49-F238E27FC236}">
              <a16:creationId xmlns:a16="http://schemas.microsoft.com/office/drawing/2014/main" id="{00000000-0008-0000-2000-0000DF03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992" name="118 CuadroTexto">
          <a:extLst>
            <a:ext uri="{FF2B5EF4-FFF2-40B4-BE49-F238E27FC236}">
              <a16:creationId xmlns:a16="http://schemas.microsoft.com/office/drawing/2014/main" id="{00000000-0008-0000-2000-0000E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3" name="119 CuadroTexto">
          <a:extLst>
            <a:ext uri="{FF2B5EF4-FFF2-40B4-BE49-F238E27FC236}">
              <a16:creationId xmlns:a16="http://schemas.microsoft.com/office/drawing/2014/main" id="{00000000-0008-0000-2000-0000E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4" name="120 CuadroTexto">
          <a:extLst>
            <a:ext uri="{FF2B5EF4-FFF2-40B4-BE49-F238E27FC236}">
              <a16:creationId xmlns:a16="http://schemas.microsoft.com/office/drawing/2014/main" id="{00000000-0008-0000-2000-0000E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5" name="121 CuadroTexto">
          <a:extLst>
            <a:ext uri="{FF2B5EF4-FFF2-40B4-BE49-F238E27FC236}">
              <a16:creationId xmlns:a16="http://schemas.microsoft.com/office/drawing/2014/main" id="{00000000-0008-0000-2000-0000E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6" name="122 CuadroTexto">
          <a:extLst>
            <a:ext uri="{FF2B5EF4-FFF2-40B4-BE49-F238E27FC236}">
              <a16:creationId xmlns:a16="http://schemas.microsoft.com/office/drawing/2014/main" id="{00000000-0008-0000-2000-0000E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7" name="123 CuadroTexto">
          <a:extLst>
            <a:ext uri="{FF2B5EF4-FFF2-40B4-BE49-F238E27FC236}">
              <a16:creationId xmlns:a16="http://schemas.microsoft.com/office/drawing/2014/main" id="{00000000-0008-0000-2000-0000E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8" name="124 CuadroTexto">
          <a:extLst>
            <a:ext uri="{FF2B5EF4-FFF2-40B4-BE49-F238E27FC236}">
              <a16:creationId xmlns:a16="http://schemas.microsoft.com/office/drawing/2014/main" id="{00000000-0008-0000-2000-0000E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999" name="125 CuadroTexto">
          <a:extLst>
            <a:ext uri="{FF2B5EF4-FFF2-40B4-BE49-F238E27FC236}">
              <a16:creationId xmlns:a16="http://schemas.microsoft.com/office/drawing/2014/main" id="{00000000-0008-0000-2000-0000E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0" name="143 CuadroTexto">
          <a:extLst>
            <a:ext uri="{FF2B5EF4-FFF2-40B4-BE49-F238E27FC236}">
              <a16:creationId xmlns:a16="http://schemas.microsoft.com/office/drawing/2014/main" id="{00000000-0008-0000-2000-0000E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1" name="144 CuadroTexto">
          <a:extLst>
            <a:ext uri="{FF2B5EF4-FFF2-40B4-BE49-F238E27FC236}">
              <a16:creationId xmlns:a16="http://schemas.microsoft.com/office/drawing/2014/main" id="{00000000-0008-0000-2000-0000E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2" name="145 CuadroTexto">
          <a:extLst>
            <a:ext uri="{FF2B5EF4-FFF2-40B4-BE49-F238E27FC236}">
              <a16:creationId xmlns:a16="http://schemas.microsoft.com/office/drawing/2014/main" id="{00000000-0008-0000-2000-0000E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3" name="146 CuadroTexto">
          <a:extLst>
            <a:ext uri="{FF2B5EF4-FFF2-40B4-BE49-F238E27FC236}">
              <a16:creationId xmlns:a16="http://schemas.microsoft.com/office/drawing/2014/main" id="{00000000-0008-0000-2000-0000E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4" name="147 CuadroTexto">
          <a:extLst>
            <a:ext uri="{FF2B5EF4-FFF2-40B4-BE49-F238E27FC236}">
              <a16:creationId xmlns:a16="http://schemas.microsoft.com/office/drawing/2014/main" id="{00000000-0008-0000-2000-0000E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5" name="148 CuadroTexto">
          <a:extLst>
            <a:ext uri="{FF2B5EF4-FFF2-40B4-BE49-F238E27FC236}">
              <a16:creationId xmlns:a16="http://schemas.microsoft.com/office/drawing/2014/main" id="{00000000-0008-0000-2000-0000E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6" name="149 CuadroTexto">
          <a:extLst>
            <a:ext uri="{FF2B5EF4-FFF2-40B4-BE49-F238E27FC236}">
              <a16:creationId xmlns:a16="http://schemas.microsoft.com/office/drawing/2014/main" id="{00000000-0008-0000-2000-0000E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7" name="150 CuadroTexto">
          <a:extLst>
            <a:ext uri="{FF2B5EF4-FFF2-40B4-BE49-F238E27FC236}">
              <a16:creationId xmlns:a16="http://schemas.microsoft.com/office/drawing/2014/main" id="{00000000-0008-0000-2000-0000E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8" name="151 CuadroTexto">
          <a:extLst>
            <a:ext uri="{FF2B5EF4-FFF2-40B4-BE49-F238E27FC236}">
              <a16:creationId xmlns:a16="http://schemas.microsoft.com/office/drawing/2014/main" id="{00000000-0008-0000-2000-0000F0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09" name="152 CuadroTexto">
          <a:extLst>
            <a:ext uri="{FF2B5EF4-FFF2-40B4-BE49-F238E27FC236}">
              <a16:creationId xmlns:a16="http://schemas.microsoft.com/office/drawing/2014/main" id="{00000000-0008-0000-2000-0000F1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0" name="153 CuadroTexto">
          <a:extLst>
            <a:ext uri="{FF2B5EF4-FFF2-40B4-BE49-F238E27FC236}">
              <a16:creationId xmlns:a16="http://schemas.microsoft.com/office/drawing/2014/main" id="{00000000-0008-0000-2000-0000F2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1" name="154 CuadroTexto">
          <a:extLst>
            <a:ext uri="{FF2B5EF4-FFF2-40B4-BE49-F238E27FC236}">
              <a16:creationId xmlns:a16="http://schemas.microsoft.com/office/drawing/2014/main" id="{00000000-0008-0000-2000-0000F3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2" name="155 CuadroTexto">
          <a:extLst>
            <a:ext uri="{FF2B5EF4-FFF2-40B4-BE49-F238E27FC236}">
              <a16:creationId xmlns:a16="http://schemas.microsoft.com/office/drawing/2014/main" id="{00000000-0008-0000-2000-0000F4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3" name="156 CuadroTexto">
          <a:extLst>
            <a:ext uri="{FF2B5EF4-FFF2-40B4-BE49-F238E27FC236}">
              <a16:creationId xmlns:a16="http://schemas.microsoft.com/office/drawing/2014/main" id="{00000000-0008-0000-2000-0000F5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4" name="157 CuadroTexto">
          <a:extLst>
            <a:ext uri="{FF2B5EF4-FFF2-40B4-BE49-F238E27FC236}">
              <a16:creationId xmlns:a16="http://schemas.microsoft.com/office/drawing/2014/main" id="{00000000-0008-0000-2000-0000F6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5" name="158 CuadroTexto">
          <a:extLst>
            <a:ext uri="{FF2B5EF4-FFF2-40B4-BE49-F238E27FC236}">
              <a16:creationId xmlns:a16="http://schemas.microsoft.com/office/drawing/2014/main" id="{00000000-0008-0000-2000-0000F7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6" name="159 CuadroTexto">
          <a:extLst>
            <a:ext uri="{FF2B5EF4-FFF2-40B4-BE49-F238E27FC236}">
              <a16:creationId xmlns:a16="http://schemas.microsoft.com/office/drawing/2014/main" id="{00000000-0008-0000-2000-0000F8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7" name="160 CuadroTexto">
          <a:extLst>
            <a:ext uri="{FF2B5EF4-FFF2-40B4-BE49-F238E27FC236}">
              <a16:creationId xmlns:a16="http://schemas.microsoft.com/office/drawing/2014/main" id="{00000000-0008-0000-2000-0000F9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8" name="161 CuadroTexto">
          <a:extLst>
            <a:ext uri="{FF2B5EF4-FFF2-40B4-BE49-F238E27FC236}">
              <a16:creationId xmlns:a16="http://schemas.microsoft.com/office/drawing/2014/main" id="{00000000-0008-0000-2000-0000FA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19" name="162 CuadroTexto">
          <a:extLst>
            <a:ext uri="{FF2B5EF4-FFF2-40B4-BE49-F238E27FC236}">
              <a16:creationId xmlns:a16="http://schemas.microsoft.com/office/drawing/2014/main" id="{00000000-0008-0000-2000-0000FB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0" name="163 CuadroTexto">
          <a:extLst>
            <a:ext uri="{FF2B5EF4-FFF2-40B4-BE49-F238E27FC236}">
              <a16:creationId xmlns:a16="http://schemas.microsoft.com/office/drawing/2014/main" id="{00000000-0008-0000-2000-0000FC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1" name="164 CuadroTexto">
          <a:extLst>
            <a:ext uri="{FF2B5EF4-FFF2-40B4-BE49-F238E27FC236}">
              <a16:creationId xmlns:a16="http://schemas.microsoft.com/office/drawing/2014/main" id="{00000000-0008-0000-2000-0000FD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2" name="165 CuadroTexto">
          <a:extLst>
            <a:ext uri="{FF2B5EF4-FFF2-40B4-BE49-F238E27FC236}">
              <a16:creationId xmlns:a16="http://schemas.microsoft.com/office/drawing/2014/main" id="{00000000-0008-0000-2000-0000FE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3" name="166 CuadroTexto">
          <a:extLst>
            <a:ext uri="{FF2B5EF4-FFF2-40B4-BE49-F238E27FC236}">
              <a16:creationId xmlns:a16="http://schemas.microsoft.com/office/drawing/2014/main" id="{00000000-0008-0000-2000-0000FF0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4" name="167 CuadroTexto">
          <a:extLst>
            <a:ext uri="{FF2B5EF4-FFF2-40B4-BE49-F238E27FC236}">
              <a16:creationId xmlns:a16="http://schemas.microsoft.com/office/drawing/2014/main" id="{00000000-0008-0000-2000-00000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5" name="168 CuadroTexto">
          <a:extLst>
            <a:ext uri="{FF2B5EF4-FFF2-40B4-BE49-F238E27FC236}">
              <a16:creationId xmlns:a16="http://schemas.microsoft.com/office/drawing/2014/main" id="{00000000-0008-0000-2000-00000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6" name="169 CuadroTexto">
          <a:extLst>
            <a:ext uri="{FF2B5EF4-FFF2-40B4-BE49-F238E27FC236}">
              <a16:creationId xmlns:a16="http://schemas.microsoft.com/office/drawing/2014/main" id="{00000000-0008-0000-2000-00000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7" name="170 CuadroTexto">
          <a:extLst>
            <a:ext uri="{FF2B5EF4-FFF2-40B4-BE49-F238E27FC236}">
              <a16:creationId xmlns:a16="http://schemas.microsoft.com/office/drawing/2014/main" id="{00000000-0008-0000-2000-00000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8" name="171 CuadroTexto">
          <a:extLst>
            <a:ext uri="{FF2B5EF4-FFF2-40B4-BE49-F238E27FC236}">
              <a16:creationId xmlns:a16="http://schemas.microsoft.com/office/drawing/2014/main" id="{00000000-0008-0000-2000-00000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29" name="172 CuadroTexto">
          <a:extLst>
            <a:ext uri="{FF2B5EF4-FFF2-40B4-BE49-F238E27FC236}">
              <a16:creationId xmlns:a16="http://schemas.microsoft.com/office/drawing/2014/main" id="{00000000-0008-0000-2000-00000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0" name="173 CuadroTexto">
          <a:extLst>
            <a:ext uri="{FF2B5EF4-FFF2-40B4-BE49-F238E27FC236}">
              <a16:creationId xmlns:a16="http://schemas.microsoft.com/office/drawing/2014/main" id="{00000000-0008-0000-2000-00000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1" name="174 CuadroTexto">
          <a:extLst>
            <a:ext uri="{FF2B5EF4-FFF2-40B4-BE49-F238E27FC236}">
              <a16:creationId xmlns:a16="http://schemas.microsoft.com/office/drawing/2014/main" id="{00000000-0008-0000-2000-00000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2" name="175 CuadroTexto">
          <a:extLst>
            <a:ext uri="{FF2B5EF4-FFF2-40B4-BE49-F238E27FC236}">
              <a16:creationId xmlns:a16="http://schemas.microsoft.com/office/drawing/2014/main" id="{00000000-0008-0000-2000-00000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3" name="176 CuadroTexto">
          <a:extLst>
            <a:ext uri="{FF2B5EF4-FFF2-40B4-BE49-F238E27FC236}">
              <a16:creationId xmlns:a16="http://schemas.microsoft.com/office/drawing/2014/main" id="{00000000-0008-0000-2000-00000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4" name="177 CuadroTexto">
          <a:extLst>
            <a:ext uri="{FF2B5EF4-FFF2-40B4-BE49-F238E27FC236}">
              <a16:creationId xmlns:a16="http://schemas.microsoft.com/office/drawing/2014/main" id="{00000000-0008-0000-2000-00000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5" name="178 CuadroTexto">
          <a:extLst>
            <a:ext uri="{FF2B5EF4-FFF2-40B4-BE49-F238E27FC236}">
              <a16:creationId xmlns:a16="http://schemas.microsoft.com/office/drawing/2014/main" id="{00000000-0008-0000-2000-00000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6" name="179 CuadroTexto">
          <a:extLst>
            <a:ext uri="{FF2B5EF4-FFF2-40B4-BE49-F238E27FC236}">
              <a16:creationId xmlns:a16="http://schemas.microsoft.com/office/drawing/2014/main" id="{00000000-0008-0000-2000-00000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7" name="180 CuadroTexto">
          <a:extLst>
            <a:ext uri="{FF2B5EF4-FFF2-40B4-BE49-F238E27FC236}">
              <a16:creationId xmlns:a16="http://schemas.microsoft.com/office/drawing/2014/main" id="{00000000-0008-0000-2000-00000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8" name="181 CuadroTexto">
          <a:extLst>
            <a:ext uri="{FF2B5EF4-FFF2-40B4-BE49-F238E27FC236}">
              <a16:creationId xmlns:a16="http://schemas.microsoft.com/office/drawing/2014/main" id="{00000000-0008-0000-2000-00000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39" name="182 CuadroTexto">
          <a:extLst>
            <a:ext uri="{FF2B5EF4-FFF2-40B4-BE49-F238E27FC236}">
              <a16:creationId xmlns:a16="http://schemas.microsoft.com/office/drawing/2014/main" id="{00000000-0008-0000-2000-00000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0" name="183 CuadroTexto">
          <a:extLst>
            <a:ext uri="{FF2B5EF4-FFF2-40B4-BE49-F238E27FC236}">
              <a16:creationId xmlns:a16="http://schemas.microsoft.com/office/drawing/2014/main" id="{00000000-0008-0000-2000-00001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1" name="184 CuadroTexto">
          <a:extLst>
            <a:ext uri="{FF2B5EF4-FFF2-40B4-BE49-F238E27FC236}">
              <a16:creationId xmlns:a16="http://schemas.microsoft.com/office/drawing/2014/main" id="{00000000-0008-0000-2000-00001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2" name="185 CuadroTexto">
          <a:extLst>
            <a:ext uri="{FF2B5EF4-FFF2-40B4-BE49-F238E27FC236}">
              <a16:creationId xmlns:a16="http://schemas.microsoft.com/office/drawing/2014/main" id="{00000000-0008-0000-2000-00001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3" name="186 CuadroTexto">
          <a:extLst>
            <a:ext uri="{FF2B5EF4-FFF2-40B4-BE49-F238E27FC236}">
              <a16:creationId xmlns:a16="http://schemas.microsoft.com/office/drawing/2014/main" id="{00000000-0008-0000-2000-00001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4" name="187 CuadroTexto">
          <a:extLst>
            <a:ext uri="{FF2B5EF4-FFF2-40B4-BE49-F238E27FC236}">
              <a16:creationId xmlns:a16="http://schemas.microsoft.com/office/drawing/2014/main" id="{00000000-0008-0000-2000-00001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5" name="188 CuadroTexto">
          <a:extLst>
            <a:ext uri="{FF2B5EF4-FFF2-40B4-BE49-F238E27FC236}">
              <a16:creationId xmlns:a16="http://schemas.microsoft.com/office/drawing/2014/main" id="{00000000-0008-0000-2000-00001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6" name="189 CuadroTexto">
          <a:extLst>
            <a:ext uri="{FF2B5EF4-FFF2-40B4-BE49-F238E27FC236}">
              <a16:creationId xmlns:a16="http://schemas.microsoft.com/office/drawing/2014/main" id="{00000000-0008-0000-2000-00001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7" name="190 CuadroTexto">
          <a:extLst>
            <a:ext uri="{FF2B5EF4-FFF2-40B4-BE49-F238E27FC236}">
              <a16:creationId xmlns:a16="http://schemas.microsoft.com/office/drawing/2014/main" id="{00000000-0008-0000-2000-00001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8" name="191 CuadroTexto">
          <a:extLst>
            <a:ext uri="{FF2B5EF4-FFF2-40B4-BE49-F238E27FC236}">
              <a16:creationId xmlns:a16="http://schemas.microsoft.com/office/drawing/2014/main" id="{00000000-0008-0000-2000-00001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49" name="192 CuadroTexto">
          <a:extLst>
            <a:ext uri="{FF2B5EF4-FFF2-40B4-BE49-F238E27FC236}">
              <a16:creationId xmlns:a16="http://schemas.microsoft.com/office/drawing/2014/main" id="{00000000-0008-0000-2000-00001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0" name="193 CuadroTexto">
          <a:extLst>
            <a:ext uri="{FF2B5EF4-FFF2-40B4-BE49-F238E27FC236}">
              <a16:creationId xmlns:a16="http://schemas.microsoft.com/office/drawing/2014/main" id="{00000000-0008-0000-2000-00001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1" name="194 CuadroTexto">
          <a:extLst>
            <a:ext uri="{FF2B5EF4-FFF2-40B4-BE49-F238E27FC236}">
              <a16:creationId xmlns:a16="http://schemas.microsoft.com/office/drawing/2014/main" id="{00000000-0008-0000-2000-00001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2" name="195 CuadroTexto">
          <a:extLst>
            <a:ext uri="{FF2B5EF4-FFF2-40B4-BE49-F238E27FC236}">
              <a16:creationId xmlns:a16="http://schemas.microsoft.com/office/drawing/2014/main" id="{00000000-0008-0000-2000-00001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3" name="196 CuadroTexto">
          <a:extLst>
            <a:ext uri="{FF2B5EF4-FFF2-40B4-BE49-F238E27FC236}">
              <a16:creationId xmlns:a16="http://schemas.microsoft.com/office/drawing/2014/main" id="{00000000-0008-0000-2000-00001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4" name="197 CuadroTexto">
          <a:extLst>
            <a:ext uri="{FF2B5EF4-FFF2-40B4-BE49-F238E27FC236}">
              <a16:creationId xmlns:a16="http://schemas.microsoft.com/office/drawing/2014/main" id="{00000000-0008-0000-2000-00001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5" name="198 CuadroTexto">
          <a:extLst>
            <a:ext uri="{FF2B5EF4-FFF2-40B4-BE49-F238E27FC236}">
              <a16:creationId xmlns:a16="http://schemas.microsoft.com/office/drawing/2014/main" id="{00000000-0008-0000-2000-00001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6" name="199 CuadroTexto">
          <a:extLst>
            <a:ext uri="{FF2B5EF4-FFF2-40B4-BE49-F238E27FC236}">
              <a16:creationId xmlns:a16="http://schemas.microsoft.com/office/drawing/2014/main" id="{00000000-0008-0000-2000-00002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7" name="200 CuadroTexto">
          <a:extLst>
            <a:ext uri="{FF2B5EF4-FFF2-40B4-BE49-F238E27FC236}">
              <a16:creationId xmlns:a16="http://schemas.microsoft.com/office/drawing/2014/main" id="{00000000-0008-0000-2000-00002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8" name="201 CuadroTexto">
          <a:extLst>
            <a:ext uri="{FF2B5EF4-FFF2-40B4-BE49-F238E27FC236}">
              <a16:creationId xmlns:a16="http://schemas.microsoft.com/office/drawing/2014/main" id="{00000000-0008-0000-2000-00002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59" name="202 CuadroTexto">
          <a:extLst>
            <a:ext uri="{FF2B5EF4-FFF2-40B4-BE49-F238E27FC236}">
              <a16:creationId xmlns:a16="http://schemas.microsoft.com/office/drawing/2014/main" id="{00000000-0008-0000-2000-00002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0" name="203 CuadroTexto">
          <a:extLst>
            <a:ext uri="{FF2B5EF4-FFF2-40B4-BE49-F238E27FC236}">
              <a16:creationId xmlns:a16="http://schemas.microsoft.com/office/drawing/2014/main" id="{00000000-0008-0000-2000-00002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1" name="204 CuadroTexto">
          <a:extLst>
            <a:ext uri="{FF2B5EF4-FFF2-40B4-BE49-F238E27FC236}">
              <a16:creationId xmlns:a16="http://schemas.microsoft.com/office/drawing/2014/main" id="{00000000-0008-0000-2000-00002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2" name="205 CuadroTexto">
          <a:extLst>
            <a:ext uri="{FF2B5EF4-FFF2-40B4-BE49-F238E27FC236}">
              <a16:creationId xmlns:a16="http://schemas.microsoft.com/office/drawing/2014/main" id="{00000000-0008-0000-2000-00002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3" name="206 CuadroTexto">
          <a:extLst>
            <a:ext uri="{FF2B5EF4-FFF2-40B4-BE49-F238E27FC236}">
              <a16:creationId xmlns:a16="http://schemas.microsoft.com/office/drawing/2014/main" id="{00000000-0008-0000-2000-00002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4" name="207 CuadroTexto">
          <a:extLst>
            <a:ext uri="{FF2B5EF4-FFF2-40B4-BE49-F238E27FC236}">
              <a16:creationId xmlns:a16="http://schemas.microsoft.com/office/drawing/2014/main" id="{00000000-0008-0000-2000-00002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5" name="208 CuadroTexto">
          <a:extLst>
            <a:ext uri="{FF2B5EF4-FFF2-40B4-BE49-F238E27FC236}">
              <a16:creationId xmlns:a16="http://schemas.microsoft.com/office/drawing/2014/main" id="{00000000-0008-0000-2000-00002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6" name="209 CuadroTexto">
          <a:extLst>
            <a:ext uri="{FF2B5EF4-FFF2-40B4-BE49-F238E27FC236}">
              <a16:creationId xmlns:a16="http://schemas.microsoft.com/office/drawing/2014/main" id="{00000000-0008-0000-2000-00002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7" name="210 CuadroTexto">
          <a:extLst>
            <a:ext uri="{FF2B5EF4-FFF2-40B4-BE49-F238E27FC236}">
              <a16:creationId xmlns:a16="http://schemas.microsoft.com/office/drawing/2014/main" id="{00000000-0008-0000-2000-00002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8" name="211 CuadroTexto">
          <a:extLst>
            <a:ext uri="{FF2B5EF4-FFF2-40B4-BE49-F238E27FC236}">
              <a16:creationId xmlns:a16="http://schemas.microsoft.com/office/drawing/2014/main" id="{00000000-0008-0000-2000-00002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69" name="212 CuadroTexto">
          <a:extLst>
            <a:ext uri="{FF2B5EF4-FFF2-40B4-BE49-F238E27FC236}">
              <a16:creationId xmlns:a16="http://schemas.microsoft.com/office/drawing/2014/main" id="{00000000-0008-0000-2000-00002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0" name="213 CuadroTexto">
          <a:extLst>
            <a:ext uri="{FF2B5EF4-FFF2-40B4-BE49-F238E27FC236}">
              <a16:creationId xmlns:a16="http://schemas.microsoft.com/office/drawing/2014/main" id="{00000000-0008-0000-2000-00002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1" name="214 CuadroTexto">
          <a:extLst>
            <a:ext uri="{FF2B5EF4-FFF2-40B4-BE49-F238E27FC236}">
              <a16:creationId xmlns:a16="http://schemas.microsoft.com/office/drawing/2014/main" id="{00000000-0008-0000-2000-00002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2" name="215 CuadroTexto">
          <a:extLst>
            <a:ext uri="{FF2B5EF4-FFF2-40B4-BE49-F238E27FC236}">
              <a16:creationId xmlns:a16="http://schemas.microsoft.com/office/drawing/2014/main" id="{00000000-0008-0000-2000-00003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3" name="216 CuadroTexto">
          <a:extLst>
            <a:ext uri="{FF2B5EF4-FFF2-40B4-BE49-F238E27FC236}">
              <a16:creationId xmlns:a16="http://schemas.microsoft.com/office/drawing/2014/main" id="{00000000-0008-0000-2000-00003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4" name="217 CuadroTexto">
          <a:extLst>
            <a:ext uri="{FF2B5EF4-FFF2-40B4-BE49-F238E27FC236}">
              <a16:creationId xmlns:a16="http://schemas.microsoft.com/office/drawing/2014/main" id="{00000000-0008-0000-2000-00003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5" name="218 CuadroTexto">
          <a:extLst>
            <a:ext uri="{FF2B5EF4-FFF2-40B4-BE49-F238E27FC236}">
              <a16:creationId xmlns:a16="http://schemas.microsoft.com/office/drawing/2014/main" id="{00000000-0008-0000-2000-00003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6" name="219 CuadroTexto">
          <a:extLst>
            <a:ext uri="{FF2B5EF4-FFF2-40B4-BE49-F238E27FC236}">
              <a16:creationId xmlns:a16="http://schemas.microsoft.com/office/drawing/2014/main" id="{00000000-0008-0000-2000-00003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7" name="220 CuadroTexto">
          <a:extLst>
            <a:ext uri="{FF2B5EF4-FFF2-40B4-BE49-F238E27FC236}">
              <a16:creationId xmlns:a16="http://schemas.microsoft.com/office/drawing/2014/main" id="{00000000-0008-0000-2000-00003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8" name="221 CuadroTexto">
          <a:extLst>
            <a:ext uri="{FF2B5EF4-FFF2-40B4-BE49-F238E27FC236}">
              <a16:creationId xmlns:a16="http://schemas.microsoft.com/office/drawing/2014/main" id="{00000000-0008-0000-2000-00003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79" name="222 CuadroTexto">
          <a:extLst>
            <a:ext uri="{FF2B5EF4-FFF2-40B4-BE49-F238E27FC236}">
              <a16:creationId xmlns:a16="http://schemas.microsoft.com/office/drawing/2014/main" id="{00000000-0008-0000-2000-00003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0" name="223 CuadroTexto">
          <a:extLst>
            <a:ext uri="{FF2B5EF4-FFF2-40B4-BE49-F238E27FC236}">
              <a16:creationId xmlns:a16="http://schemas.microsoft.com/office/drawing/2014/main" id="{00000000-0008-0000-2000-00003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1" name="224 CuadroTexto">
          <a:extLst>
            <a:ext uri="{FF2B5EF4-FFF2-40B4-BE49-F238E27FC236}">
              <a16:creationId xmlns:a16="http://schemas.microsoft.com/office/drawing/2014/main" id="{00000000-0008-0000-2000-00003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2" name="225 CuadroTexto">
          <a:extLst>
            <a:ext uri="{FF2B5EF4-FFF2-40B4-BE49-F238E27FC236}">
              <a16:creationId xmlns:a16="http://schemas.microsoft.com/office/drawing/2014/main" id="{00000000-0008-0000-2000-00003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3" name="226 CuadroTexto">
          <a:extLst>
            <a:ext uri="{FF2B5EF4-FFF2-40B4-BE49-F238E27FC236}">
              <a16:creationId xmlns:a16="http://schemas.microsoft.com/office/drawing/2014/main" id="{00000000-0008-0000-2000-00003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4" name="227 CuadroTexto">
          <a:extLst>
            <a:ext uri="{FF2B5EF4-FFF2-40B4-BE49-F238E27FC236}">
              <a16:creationId xmlns:a16="http://schemas.microsoft.com/office/drawing/2014/main" id="{00000000-0008-0000-2000-00003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5" name="228 CuadroTexto">
          <a:extLst>
            <a:ext uri="{FF2B5EF4-FFF2-40B4-BE49-F238E27FC236}">
              <a16:creationId xmlns:a16="http://schemas.microsoft.com/office/drawing/2014/main" id="{00000000-0008-0000-2000-00003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6" name="229 CuadroTexto">
          <a:extLst>
            <a:ext uri="{FF2B5EF4-FFF2-40B4-BE49-F238E27FC236}">
              <a16:creationId xmlns:a16="http://schemas.microsoft.com/office/drawing/2014/main" id="{00000000-0008-0000-2000-00003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7" name="230 CuadroTexto">
          <a:extLst>
            <a:ext uri="{FF2B5EF4-FFF2-40B4-BE49-F238E27FC236}">
              <a16:creationId xmlns:a16="http://schemas.microsoft.com/office/drawing/2014/main" id="{00000000-0008-0000-2000-00003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8" name="231 CuadroTexto">
          <a:extLst>
            <a:ext uri="{FF2B5EF4-FFF2-40B4-BE49-F238E27FC236}">
              <a16:creationId xmlns:a16="http://schemas.microsoft.com/office/drawing/2014/main" id="{00000000-0008-0000-2000-00004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89" name="232 CuadroTexto">
          <a:extLst>
            <a:ext uri="{FF2B5EF4-FFF2-40B4-BE49-F238E27FC236}">
              <a16:creationId xmlns:a16="http://schemas.microsoft.com/office/drawing/2014/main" id="{00000000-0008-0000-2000-00004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0" name="233 CuadroTexto">
          <a:extLst>
            <a:ext uri="{FF2B5EF4-FFF2-40B4-BE49-F238E27FC236}">
              <a16:creationId xmlns:a16="http://schemas.microsoft.com/office/drawing/2014/main" id="{00000000-0008-0000-2000-00004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1" name="234 CuadroTexto">
          <a:extLst>
            <a:ext uri="{FF2B5EF4-FFF2-40B4-BE49-F238E27FC236}">
              <a16:creationId xmlns:a16="http://schemas.microsoft.com/office/drawing/2014/main" id="{00000000-0008-0000-2000-00004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2" name="235 CuadroTexto">
          <a:extLst>
            <a:ext uri="{FF2B5EF4-FFF2-40B4-BE49-F238E27FC236}">
              <a16:creationId xmlns:a16="http://schemas.microsoft.com/office/drawing/2014/main" id="{00000000-0008-0000-2000-00004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3" name="236 CuadroTexto">
          <a:extLst>
            <a:ext uri="{FF2B5EF4-FFF2-40B4-BE49-F238E27FC236}">
              <a16:creationId xmlns:a16="http://schemas.microsoft.com/office/drawing/2014/main" id="{00000000-0008-0000-2000-00004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4" name="237 CuadroTexto">
          <a:extLst>
            <a:ext uri="{FF2B5EF4-FFF2-40B4-BE49-F238E27FC236}">
              <a16:creationId xmlns:a16="http://schemas.microsoft.com/office/drawing/2014/main" id="{00000000-0008-0000-2000-00004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5" name="238 CuadroTexto">
          <a:extLst>
            <a:ext uri="{FF2B5EF4-FFF2-40B4-BE49-F238E27FC236}">
              <a16:creationId xmlns:a16="http://schemas.microsoft.com/office/drawing/2014/main" id="{00000000-0008-0000-2000-00004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6" name="239 CuadroTexto">
          <a:extLst>
            <a:ext uri="{FF2B5EF4-FFF2-40B4-BE49-F238E27FC236}">
              <a16:creationId xmlns:a16="http://schemas.microsoft.com/office/drawing/2014/main" id="{00000000-0008-0000-2000-00004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7" name="240 CuadroTexto">
          <a:extLst>
            <a:ext uri="{FF2B5EF4-FFF2-40B4-BE49-F238E27FC236}">
              <a16:creationId xmlns:a16="http://schemas.microsoft.com/office/drawing/2014/main" id="{00000000-0008-0000-2000-00004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8" name="241 CuadroTexto">
          <a:extLst>
            <a:ext uri="{FF2B5EF4-FFF2-40B4-BE49-F238E27FC236}">
              <a16:creationId xmlns:a16="http://schemas.microsoft.com/office/drawing/2014/main" id="{00000000-0008-0000-2000-00004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099" name="242 CuadroTexto">
          <a:extLst>
            <a:ext uri="{FF2B5EF4-FFF2-40B4-BE49-F238E27FC236}">
              <a16:creationId xmlns:a16="http://schemas.microsoft.com/office/drawing/2014/main" id="{00000000-0008-0000-2000-00004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0" name="243 CuadroTexto">
          <a:extLst>
            <a:ext uri="{FF2B5EF4-FFF2-40B4-BE49-F238E27FC236}">
              <a16:creationId xmlns:a16="http://schemas.microsoft.com/office/drawing/2014/main" id="{00000000-0008-0000-2000-00004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1" name="244 CuadroTexto">
          <a:extLst>
            <a:ext uri="{FF2B5EF4-FFF2-40B4-BE49-F238E27FC236}">
              <a16:creationId xmlns:a16="http://schemas.microsoft.com/office/drawing/2014/main" id="{00000000-0008-0000-2000-00004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2" name="245 CuadroTexto">
          <a:extLst>
            <a:ext uri="{FF2B5EF4-FFF2-40B4-BE49-F238E27FC236}">
              <a16:creationId xmlns:a16="http://schemas.microsoft.com/office/drawing/2014/main" id="{00000000-0008-0000-2000-00004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3" name="246 CuadroTexto">
          <a:extLst>
            <a:ext uri="{FF2B5EF4-FFF2-40B4-BE49-F238E27FC236}">
              <a16:creationId xmlns:a16="http://schemas.microsoft.com/office/drawing/2014/main" id="{00000000-0008-0000-2000-00004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4" name="247 CuadroTexto">
          <a:extLst>
            <a:ext uri="{FF2B5EF4-FFF2-40B4-BE49-F238E27FC236}">
              <a16:creationId xmlns:a16="http://schemas.microsoft.com/office/drawing/2014/main" id="{00000000-0008-0000-2000-00005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5" name="248 CuadroTexto">
          <a:extLst>
            <a:ext uri="{FF2B5EF4-FFF2-40B4-BE49-F238E27FC236}">
              <a16:creationId xmlns:a16="http://schemas.microsoft.com/office/drawing/2014/main" id="{00000000-0008-0000-2000-00005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6" name="249 CuadroTexto">
          <a:extLst>
            <a:ext uri="{FF2B5EF4-FFF2-40B4-BE49-F238E27FC236}">
              <a16:creationId xmlns:a16="http://schemas.microsoft.com/office/drawing/2014/main" id="{00000000-0008-0000-2000-00005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7" name="250 CuadroTexto">
          <a:extLst>
            <a:ext uri="{FF2B5EF4-FFF2-40B4-BE49-F238E27FC236}">
              <a16:creationId xmlns:a16="http://schemas.microsoft.com/office/drawing/2014/main" id="{00000000-0008-0000-2000-00005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8" name="251 CuadroTexto">
          <a:extLst>
            <a:ext uri="{FF2B5EF4-FFF2-40B4-BE49-F238E27FC236}">
              <a16:creationId xmlns:a16="http://schemas.microsoft.com/office/drawing/2014/main" id="{00000000-0008-0000-2000-00005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09" name="252 CuadroTexto">
          <a:extLst>
            <a:ext uri="{FF2B5EF4-FFF2-40B4-BE49-F238E27FC236}">
              <a16:creationId xmlns:a16="http://schemas.microsoft.com/office/drawing/2014/main" id="{00000000-0008-0000-2000-00005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0" name="253 CuadroTexto">
          <a:extLst>
            <a:ext uri="{FF2B5EF4-FFF2-40B4-BE49-F238E27FC236}">
              <a16:creationId xmlns:a16="http://schemas.microsoft.com/office/drawing/2014/main" id="{00000000-0008-0000-2000-00005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1" name="254 CuadroTexto">
          <a:extLst>
            <a:ext uri="{FF2B5EF4-FFF2-40B4-BE49-F238E27FC236}">
              <a16:creationId xmlns:a16="http://schemas.microsoft.com/office/drawing/2014/main" id="{00000000-0008-0000-2000-00005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2" name="255 CuadroTexto">
          <a:extLst>
            <a:ext uri="{FF2B5EF4-FFF2-40B4-BE49-F238E27FC236}">
              <a16:creationId xmlns:a16="http://schemas.microsoft.com/office/drawing/2014/main" id="{00000000-0008-0000-2000-00005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3" name="256 CuadroTexto">
          <a:extLst>
            <a:ext uri="{FF2B5EF4-FFF2-40B4-BE49-F238E27FC236}">
              <a16:creationId xmlns:a16="http://schemas.microsoft.com/office/drawing/2014/main" id="{00000000-0008-0000-2000-00005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4" name="257 CuadroTexto">
          <a:extLst>
            <a:ext uri="{FF2B5EF4-FFF2-40B4-BE49-F238E27FC236}">
              <a16:creationId xmlns:a16="http://schemas.microsoft.com/office/drawing/2014/main" id="{00000000-0008-0000-2000-00005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5" name="258 CuadroTexto">
          <a:extLst>
            <a:ext uri="{FF2B5EF4-FFF2-40B4-BE49-F238E27FC236}">
              <a16:creationId xmlns:a16="http://schemas.microsoft.com/office/drawing/2014/main" id="{00000000-0008-0000-2000-00005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6" name="259 CuadroTexto">
          <a:extLst>
            <a:ext uri="{FF2B5EF4-FFF2-40B4-BE49-F238E27FC236}">
              <a16:creationId xmlns:a16="http://schemas.microsoft.com/office/drawing/2014/main" id="{00000000-0008-0000-2000-00005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7" name="260 CuadroTexto">
          <a:extLst>
            <a:ext uri="{FF2B5EF4-FFF2-40B4-BE49-F238E27FC236}">
              <a16:creationId xmlns:a16="http://schemas.microsoft.com/office/drawing/2014/main" id="{00000000-0008-0000-2000-00005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8" name="261 CuadroTexto">
          <a:extLst>
            <a:ext uri="{FF2B5EF4-FFF2-40B4-BE49-F238E27FC236}">
              <a16:creationId xmlns:a16="http://schemas.microsoft.com/office/drawing/2014/main" id="{00000000-0008-0000-2000-00005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19" name="262 CuadroTexto">
          <a:extLst>
            <a:ext uri="{FF2B5EF4-FFF2-40B4-BE49-F238E27FC236}">
              <a16:creationId xmlns:a16="http://schemas.microsoft.com/office/drawing/2014/main" id="{00000000-0008-0000-2000-00005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0" name="263 CuadroTexto">
          <a:extLst>
            <a:ext uri="{FF2B5EF4-FFF2-40B4-BE49-F238E27FC236}">
              <a16:creationId xmlns:a16="http://schemas.microsoft.com/office/drawing/2014/main" id="{00000000-0008-0000-2000-00006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1" name="264 CuadroTexto">
          <a:extLst>
            <a:ext uri="{FF2B5EF4-FFF2-40B4-BE49-F238E27FC236}">
              <a16:creationId xmlns:a16="http://schemas.microsoft.com/office/drawing/2014/main" id="{00000000-0008-0000-2000-00006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2" name="265 CuadroTexto">
          <a:extLst>
            <a:ext uri="{FF2B5EF4-FFF2-40B4-BE49-F238E27FC236}">
              <a16:creationId xmlns:a16="http://schemas.microsoft.com/office/drawing/2014/main" id="{00000000-0008-0000-2000-00006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3" name="266 CuadroTexto">
          <a:extLst>
            <a:ext uri="{FF2B5EF4-FFF2-40B4-BE49-F238E27FC236}">
              <a16:creationId xmlns:a16="http://schemas.microsoft.com/office/drawing/2014/main" id="{00000000-0008-0000-2000-00006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24" name="267 CuadroTexto">
          <a:extLst>
            <a:ext uri="{FF2B5EF4-FFF2-40B4-BE49-F238E27FC236}">
              <a16:creationId xmlns:a16="http://schemas.microsoft.com/office/drawing/2014/main" id="{00000000-0008-0000-2000-00006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125" name="268 CuadroTexto">
          <a:extLst>
            <a:ext uri="{FF2B5EF4-FFF2-40B4-BE49-F238E27FC236}">
              <a16:creationId xmlns:a16="http://schemas.microsoft.com/office/drawing/2014/main" id="{00000000-0008-0000-2000-00006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6" name="269 CuadroTexto">
          <a:extLst>
            <a:ext uri="{FF2B5EF4-FFF2-40B4-BE49-F238E27FC236}">
              <a16:creationId xmlns:a16="http://schemas.microsoft.com/office/drawing/2014/main" id="{00000000-0008-0000-2000-000066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7" name="270 CuadroTexto">
          <a:extLst>
            <a:ext uri="{FF2B5EF4-FFF2-40B4-BE49-F238E27FC236}">
              <a16:creationId xmlns:a16="http://schemas.microsoft.com/office/drawing/2014/main" id="{00000000-0008-0000-2000-000067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8" name="271 CuadroTexto">
          <a:extLst>
            <a:ext uri="{FF2B5EF4-FFF2-40B4-BE49-F238E27FC236}">
              <a16:creationId xmlns:a16="http://schemas.microsoft.com/office/drawing/2014/main" id="{00000000-0008-0000-2000-000068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29" name="272 CuadroTexto">
          <a:extLst>
            <a:ext uri="{FF2B5EF4-FFF2-40B4-BE49-F238E27FC236}">
              <a16:creationId xmlns:a16="http://schemas.microsoft.com/office/drawing/2014/main" id="{00000000-0008-0000-2000-000069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0" name="273 CuadroTexto">
          <a:extLst>
            <a:ext uri="{FF2B5EF4-FFF2-40B4-BE49-F238E27FC236}">
              <a16:creationId xmlns:a16="http://schemas.microsoft.com/office/drawing/2014/main" id="{00000000-0008-0000-2000-00006A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1" name="274 CuadroTexto">
          <a:extLst>
            <a:ext uri="{FF2B5EF4-FFF2-40B4-BE49-F238E27FC236}">
              <a16:creationId xmlns:a16="http://schemas.microsoft.com/office/drawing/2014/main" id="{00000000-0008-0000-2000-00006B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2" name="275 CuadroTexto">
          <a:extLst>
            <a:ext uri="{FF2B5EF4-FFF2-40B4-BE49-F238E27FC236}">
              <a16:creationId xmlns:a16="http://schemas.microsoft.com/office/drawing/2014/main" id="{00000000-0008-0000-2000-00006C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3" name="276 CuadroTexto">
          <a:extLst>
            <a:ext uri="{FF2B5EF4-FFF2-40B4-BE49-F238E27FC236}">
              <a16:creationId xmlns:a16="http://schemas.microsoft.com/office/drawing/2014/main" id="{00000000-0008-0000-2000-00006D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4" name="277 CuadroTexto">
          <a:extLst>
            <a:ext uri="{FF2B5EF4-FFF2-40B4-BE49-F238E27FC236}">
              <a16:creationId xmlns:a16="http://schemas.microsoft.com/office/drawing/2014/main" id="{00000000-0008-0000-2000-00006E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5" name="278 CuadroTexto">
          <a:extLst>
            <a:ext uri="{FF2B5EF4-FFF2-40B4-BE49-F238E27FC236}">
              <a16:creationId xmlns:a16="http://schemas.microsoft.com/office/drawing/2014/main" id="{00000000-0008-0000-2000-00006F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6" name="279 CuadroTexto">
          <a:extLst>
            <a:ext uri="{FF2B5EF4-FFF2-40B4-BE49-F238E27FC236}">
              <a16:creationId xmlns:a16="http://schemas.microsoft.com/office/drawing/2014/main" id="{00000000-0008-0000-2000-000070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7" name="280 CuadroTexto">
          <a:extLst>
            <a:ext uri="{FF2B5EF4-FFF2-40B4-BE49-F238E27FC236}">
              <a16:creationId xmlns:a16="http://schemas.microsoft.com/office/drawing/2014/main" id="{00000000-0008-0000-2000-000071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8" name="281 CuadroTexto">
          <a:extLst>
            <a:ext uri="{FF2B5EF4-FFF2-40B4-BE49-F238E27FC236}">
              <a16:creationId xmlns:a16="http://schemas.microsoft.com/office/drawing/2014/main" id="{00000000-0008-0000-2000-000072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39" name="282 CuadroTexto">
          <a:extLst>
            <a:ext uri="{FF2B5EF4-FFF2-40B4-BE49-F238E27FC236}">
              <a16:creationId xmlns:a16="http://schemas.microsoft.com/office/drawing/2014/main" id="{00000000-0008-0000-2000-000073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0" name="283 CuadroTexto">
          <a:extLst>
            <a:ext uri="{FF2B5EF4-FFF2-40B4-BE49-F238E27FC236}">
              <a16:creationId xmlns:a16="http://schemas.microsoft.com/office/drawing/2014/main" id="{00000000-0008-0000-2000-000074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141" name="284 CuadroTexto">
          <a:extLst>
            <a:ext uri="{FF2B5EF4-FFF2-40B4-BE49-F238E27FC236}">
              <a16:creationId xmlns:a16="http://schemas.microsoft.com/office/drawing/2014/main" id="{00000000-0008-0000-2000-00007504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42" name="285 CuadroTexto">
          <a:extLst>
            <a:ext uri="{FF2B5EF4-FFF2-40B4-BE49-F238E27FC236}">
              <a16:creationId xmlns:a16="http://schemas.microsoft.com/office/drawing/2014/main" id="{00000000-0008-0000-2000-00007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3" name="286 CuadroTexto">
          <a:extLst>
            <a:ext uri="{FF2B5EF4-FFF2-40B4-BE49-F238E27FC236}">
              <a16:creationId xmlns:a16="http://schemas.microsoft.com/office/drawing/2014/main" id="{00000000-0008-0000-2000-00007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4" name="287 CuadroTexto">
          <a:extLst>
            <a:ext uri="{FF2B5EF4-FFF2-40B4-BE49-F238E27FC236}">
              <a16:creationId xmlns:a16="http://schemas.microsoft.com/office/drawing/2014/main" id="{00000000-0008-0000-2000-00007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5" name="288 CuadroTexto">
          <a:extLst>
            <a:ext uri="{FF2B5EF4-FFF2-40B4-BE49-F238E27FC236}">
              <a16:creationId xmlns:a16="http://schemas.microsoft.com/office/drawing/2014/main" id="{00000000-0008-0000-2000-00007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6" name="289 CuadroTexto">
          <a:extLst>
            <a:ext uri="{FF2B5EF4-FFF2-40B4-BE49-F238E27FC236}">
              <a16:creationId xmlns:a16="http://schemas.microsoft.com/office/drawing/2014/main" id="{00000000-0008-0000-2000-00007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7" name="290 CuadroTexto">
          <a:extLst>
            <a:ext uri="{FF2B5EF4-FFF2-40B4-BE49-F238E27FC236}">
              <a16:creationId xmlns:a16="http://schemas.microsoft.com/office/drawing/2014/main" id="{00000000-0008-0000-2000-00007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8" name="291 CuadroTexto">
          <a:extLst>
            <a:ext uri="{FF2B5EF4-FFF2-40B4-BE49-F238E27FC236}">
              <a16:creationId xmlns:a16="http://schemas.microsoft.com/office/drawing/2014/main" id="{00000000-0008-0000-2000-00007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49" name="292 CuadroTexto">
          <a:extLst>
            <a:ext uri="{FF2B5EF4-FFF2-40B4-BE49-F238E27FC236}">
              <a16:creationId xmlns:a16="http://schemas.microsoft.com/office/drawing/2014/main" id="{00000000-0008-0000-2000-00007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0" name="293 CuadroTexto">
          <a:extLst>
            <a:ext uri="{FF2B5EF4-FFF2-40B4-BE49-F238E27FC236}">
              <a16:creationId xmlns:a16="http://schemas.microsoft.com/office/drawing/2014/main" id="{00000000-0008-0000-2000-00007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1" name="294 CuadroTexto">
          <a:extLst>
            <a:ext uri="{FF2B5EF4-FFF2-40B4-BE49-F238E27FC236}">
              <a16:creationId xmlns:a16="http://schemas.microsoft.com/office/drawing/2014/main" id="{00000000-0008-0000-2000-00007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2" name="295 CuadroTexto">
          <a:extLst>
            <a:ext uri="{FF2B5EF4-FFF2-40B4-BE49-F238E27FC236}">
              <a16:creationId xmlns:a16="http://schemas.microsoft.com/office/drawing/2014/main" id="{00000000-0008-0000-2000-00008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3" name="296 CuadroTexto">
          <a:extLst>
            <a:ext uri="{FF2B5EF4-FFF2-40B4-BE49-F238E27FC236}">
              <a16:creationId xmlns:a16="http://schemas.microsoft.com/office/drawing/2014/main" id="{00000000-0008-0000-2000-00008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54" name="17 CuadroTexto">
          <a:extLst>
            <a:ext uri="{FF2B5EF4-FFF2-40B4-BE49-F238E27FC236}">
              <a16:creationId xmlns:a16="http://schemas.microsoft.com/office/drawing/2014/main" id="{00000000-0008-0000-2000-00008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155" name="90 CuadroTexto">
          <a:extLst>
            <a:ext uri="{FF2B5EF4-FFF2-40B4-BE49-F238E27FC236}">
              <a16:creationId xmlns:a16="http://schemas.microsoft.com/office/drawing/2014/main" id="{00000000-0008-0000-2000-000083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6" name="91 CuadroTexto">
          <a:extLst>
            <a:ext uri="{FF2B5EF4-FFF2-40B4-BE49-F238E27FC236}">
              <a16:creationId xmlns:a16="http://schemas.microsoft.com/office/drawing/2014/main" id="{00000000-0008-0000-2000-000084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7" name="92 CuadroTexto">
          <a:extLst>
            <a:ext uri="{FF2B5EF4-FFF2-40B4-BE49-F238E27FC236}">
              <a16:creationId xmlns:a16="http://schemas.microsoft.com/office/drawing/2014/main" id="{00000000-0008-0000-2000-000085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8" name="93 CuadroTexto">
          <a:extLst>
            <a:ext uri="{FF2B5EF4-FFF2-40B4-BE49-F238E27FC236}">
              <a16:creationId xmlns:a16="http://schemas.microsoft.com/office/drawing/2014/main" id="{00000000-0008-0000-2000-000086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59" name="94 CuadroTexto">
          <a:extLst>
            <a:ext uri="{FF2B5EF4-FFF2-40B4-BE49-F238E27FC236}">
              <a16:creationId xmlns:a16="http://schemas.microsoft.com/office/drawing/2014/main" id="{00000000-0008-0000-2000-000087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0" name="95 CuadroTexto">
          <a:extLst>
            <a:ext uri="{FF2B5EF4-FFF2-40B4-BE49-F238E27FC236}">
              <a16:creationId xmlns:a16="http://schemas.microsoft.com/office/drawing/2014/main" id="{00000000-0008-0000-2000-000088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1" name="96 CuadroTexto">
          <a:extLst>
            <a:ext uri="{FF2B5EF4-FFF2-40B4-BE49-F238E27FC236}">
              <a16:creationId xmlns:a16="http://schemas.microsoft.com/office/drawing/2014/main" id="{00000000-0008-0000-2000-000089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2" name="97 CuadroTexto">
          <a:extLst>
            <a:ext uri="{FF2B5EF4-FFF2-40B4-BE49-F238E27FC236}">
              <a16:creationId xmlns:a16="http://schemas.microsoft.com/office/drawing/2014/main" id="{00000000-0008-0000-2000-00008A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3" name="98 CuadroTexto">
          <a:extLst>
            <a:ext uri="{FF2B5EF4-FFF2-40B4-BE49-F238E27FC236}">
              <a16:creationId xmlns:a16="http://schemas.microsoft.com/office/drawing/2014/main" id="{00000000-0008-0000-2000-00008B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4" name="99 CuadroTexto">
          <a:extLst>
            <a:ext uri="{FF2B5EF4-FFF2-40B4-BE49-F238E27FC236}">
              <a16:creationId xmlns:a16="http://schemas.microsoft.com/office/drawing/2014/main" id="{00000000-0008-0000-2000-00008C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5" name="100 CuadroTexto">
          <a:extLst>
            <a:ext uri="{FF2B5EF4-FFF2-40B4-BE49-F238E27FC236}">
              <a16:creationId xmlns:a16="http://schemas.microsoft.com/office/drawing/2014/main" id="{00000000-0008-0000-2000-00008D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166" name="101 CuadroTexto">
          <a:extLst>
            <a:ext uri="{FF2B5EF4-FFF2-40B4-BE49-F238E27FC236}">
              <a16:creationId xmlns:a16="http://schemas.microsoft.com/office/drawing/2014/main" id="{00000000-0008-0000-2000-00008E0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167" name="118 CuadroTexto">
          <a:extLst>
            <a:ext uri="{FF2B5EF4-FFF2-40B4-BE49-F238E27FC236}">
              <a16:creationId xmlns:a16="http://schemas.microsoft.com/office/drawing/2014/main" id="{00000000-0008-0000-2000-00008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8" name="119 CuadroTexto">
          <a:extLst>
            <a:ext uri="{FF2B5EF4-FFF2-40B4-BE49-F238E27FC236}">
              <a16:creationId xmlns:a16="http://schemas.microsoft.com/office/drawing/2014/main" id="{00000000-0008-0000-2000-00009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69" name="120 CuadroTexto">
          <a:extLst>
            <a:ext uri="{FF2B5EF4-FFF2-40B4-BE49-F238E27FC236}">
              <a16:creationId xmlns:a16="http://schemas.microsoft.com/office/drawing/2014/main" id="{00000000-0008-0000-2000-00009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0" name="121 CuadroTexto">
          <a:extLst>
            <a:ext uri="{FF2B5EF4-FFF2-40B4-BE49-F238E27FC236}">
              <a16:creationId xmlns:a16="http://schemas.microsoft.com/office/drawing/2014/main" id="{00000000-0008-0000-2000-00009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1" name="122 CuadroTexto">
          <a:extLst>
            <a:ext uri="{FF2B5EF4-FFF2-40B4-BE49-F238E27FC236}">
              <a16:creationId xmlns:a16="http://schemas.microsoft.com/office/drawing/2014/main" id="{00000000-0008-0000-2000-00009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2" name="123 CuadroTexto">
          <a:extLst>
            <a:ext uri="{FF2B5EF4-FFF2-40B4-BE49-F238E27FC236}">
              <a16:creationId xmlns:a16="http://schemas.microsoft.com/office/drawing/2014/main" id="{00000000-0008-0000-2000-00009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3" name="124 CuadroTexto">
          <a:extLst>
            <a:ext uri="{FF2B5EF4-FFF2-40B4-BE49-F238E27FC236}">
              <a16:creationId xmlns:a16="http://schemas.microsoft.com/office/drawing/2014/main" id="{00000000-0008-0000-2000-00009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4" name="125 CuadroTexto">
          <a:extLst>
            <a:ext uri="{FF2B5EF4-FFF2-40B4-BE49-F238E27FC236}">
              <a16:creationId xmlns:a16="http://schemas.microsoft.com/office/drawing/2014/main" id="{00000000-0008-0000-2000-00009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5" name="143 CuadroTexto">
          <a:extLst>
            <a:ext uri="{FF2B5EF4-FFF2-40B4-BE49-F238E27FC236}">
              <a16:creationId xmlns:a16="http://schemas.microsoft.com/office/drawing/2014/main" id="{00000000-0008-0000-2000-00009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6" name="144 CuadroTexto">
          <a:extLst>
            <a:ext uri="{FF2B5EF4-FFF2-40B4-BE49-F238E27FC236}">
              <a16:creationId xmlns:a16="http://schemas.microsoft.com/office/drawing/2014/main" id="{00000000-0008-0000-2000-00009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7" name="145 CuadroTexto">
          <a:extLst>
            <a:ext uri="{FF2B5EF4-FFF2-40B4-BE49-F238E27FC236}">
              <a16:creationId xmlns:a16="http://schemas.microsoft.com/office/drawing/2014/main" id="{00000000-0008-0000-2000-00009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8" name="146 CuadroTexto">
          <a:extLst>
            <a:ext uri="{FF2B5EF4-FFF2-40B4-BE49-F238E27FC236}">
              <a16:creationId xmlns:a16="http://schemas.microsoft.com/office/drawing/2014/main" id="{00000000-0008-0000-2000-00009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79" name="147 CuadroTexto">
          <a:extLst>
            <a:ext uri="{FF2B5EF4-FFF2-40B4-BE49-F238E27FC236}">
              <a16:creationId xmlns:a16="http://schemas.microsoft.com/office/drawing/2014/main" id="{00000000-0008-0000-2000-00009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0" name="148 CuadroTexto">
          <a:extLst>
            <a:ext uri="{FF2B5EF4-FFF2-40B4-BE49-F238E27FC236}">
              <a16:creationId xmlns:a16="http://schemas.microsoft.com/office/drawing/2014/main" id="{00000000-0008-0000-2000-00009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1" name="149 CuadroTexto">
          <a:extLst>
            <a:ext uri="{FF2B5EF4-FFF2-40B4-BE49-F238E27FC236}">
              <a16:creationId xmlns:a16="http://schemas.microsoft.com/office/drawing/2014/main" id="{00000000-0008-0000-2000-00009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2" name="150 CuadroTexto">
          <a:extLst>
            <a:ext uri="{FF2B5EF4-FFF2-40B4-BE49-F238E27FC236}">
              <a16:creationId xmlns:a16="http://schemas.microsoft.com/office/drawing/2014/main" id="{00000000-0008-0000-2000-00009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3" name="151 CuadroTexto">
          <a:extLst>
            <a:ext uri="{FF2B5EF4-FFF2-40B4-BE49-F238E27FC236}">
              <a16:creationId xmlns:a16="http://schemas.microsoft.com/office/drawing/2014/main" id="{00000000-0008-0000-2000-00009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4" name="152 CuadroTexto">
          <a:extLst>
            <a:ext uri="{FF2B5EF4-FFF2-40B4-BE49-F238E27FC236}">
              <a16:creationId xmlns:a16="http://schemas.microsoft.com/office/drawing/2014/main" id="{00000000-0008-0000-2000-0000A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5" name="153 CuadroTexto">
          <a:extLst>
            <a:ext uri="{FF2B5EF4-FFF2-40B4-BE49-F238E27FC236}">
              <a16:creationId xmlns:a16="http://schemas.microsoft.com/office/drawing/2014/main" id="{00000000-0008-0000-2000-0000A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6" name="154 CuadroTexto">
          <a:extLst>
            <a:ext uri="{FF2B5EF4-FFF2-40B4-BE49-F238E27FC236}">
              <a16:creationId xmlns:a16="http://schemas.microsoft.com/office/drawing/2014/main" id="{00000000-0008-0000-2000-0000A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7" name="155 CuadroTexto">
          <a:extLst>
            <a:ext uri="{FF2B5EF4-FFF2-40B4-BE49-F238E27FC236}">
              <a16:creationId xmlns:a16="http://schemas.microsoft.com/office/drawing/2014/main" id="{00000000-0008-0000-2000-0000A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8" name="156 CuadroTexto">
          <a:extLst>
            <a:ext uri="{FF2B5EF4-FFF2-40B4-BE49-F238E27FC236}">
              <a16:creationId xmlns:a16="http://schemas.microsoft.com/office/drawing/2014/main" id="{00000000-0008-0000-2000-0000A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89" name="157 CuadroTexto">
          <a:extLst>
            <a:ext uri="{FF2B5EF4-FFF2-40B4-BE49-F238E27FC236}">
              <a16:creationId xmlns:a16="http://schemas.microsoft.com/office/drawing/2014/main" id="{00000000-0008-0000-2000-0000A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0" name="158 CuadroTexto">
          <a:extLst>
            <a:ext uri="{FF2B5EF4-FFF2-40B4-BE49-F238E27FC236}">
              <a16:creationId xmlns:a16="http://schemas.microsoft.com/office/drawing/2014/main" id="{00000000-0008-0000-2000-0000A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1" name="159 CuadroTexto">
          <a:extLst>
            <a:ext uri="{FF2B5EF4-FFF2-40B4-BE49-F238E27FC236}">
              <a16:creationId xmlns:a16="http://schemas.microsoft.com/office/drawing/2014/main" id="{00000000-0008-0000-2000-0000A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2" name="160 CuadroTexto">
          <a:extLst>
            <a:ext uri="{FF2B5EF4-FFF2-40B4-BE49-F238E27FC236}">
              <a16:creationId xmlns:a16="http://schemas.microsoft.com/office/drawing/2014/main" id="{00000000-0008-0000-2000-0000A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3" name="161 CuadroTexto">
          <a:extLst>
            <a:ext uri="{FF2B5EF4-FFF2-40B4-BE49-F238E27FC236}">
              <a16:creationId xmlns:a16="http://schemas.microsoft.com/office/drawing/2014/main" id="{00000000-0008-0000-2000-0000A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4" name="162 CuadroTexto">
          <a:extLst>
            <a:ext uri="{FF2B5EF4-FFF2-40B4-BE49-F238E27FC236}">
              <a16:creationId xmlns:a16="http://schemas.microsoft.com/office/drawing/2014/main" id="{00000000-0008-0000-2000-0000A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5" name="163 CuadroTexto">
          <a:extLst>
            <a:ext uri="{FF2B5EF4-FFF2-40B4-BE49-F238E27FC236}">
              <a16:creationId xmlns:a16="http://schemas.microsoft.com/office/drawing/2014/main" id="{00000000-0008-0000-2000-0000A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6" name="164 CuadroTexto">
          <a:extLst>
            <a:ext uri="{FF2B5EF4-FFF2-40B4-BE49-F238E27FC236}">
              <a16:creationId xmlns:a16="http://schemas.microsoft.com/office/drawing/2014/main" id="{00000000-0008-0000-2000-0000A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7" name="165 CuadroTexto">
          <a:extLst>
            <a:ext uri="{FF2B5EF4-FFF2-40B4-BE49-F238E27FC236}">
              <a16:creationId xmlns:a16="http://schemas.microsoft.com/office/drawing/2014/main" id="{00000000-0008-0000-2000-0000A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8" name="166 CuadroTexto">
          <a:extLst>
            <a:ext uri="{FF2B5EF4-FFF2-40B4-BE49-F238E27FC236}">
              <a16:creationId xmlns:a16="http://schemas.microsoft.com/office/drawing/2014/main" id="{00000000-0008-0000-2000-0000A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199" name="167 CuadroTexto">
          <a:extLst>
            <a:ext uri="{FF2B5EF4-FFF2-40B4-BE49-F238E27FC236}">
              <a16:creationId xmlns:a16="http://schemas.microsoft.com/office/drawing/2014/main" id="{00000000-0008-0000-2000-0000A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0" name="168 CuadroTexto">
          <a:extLst>
            <a:ext uri="{FF2B5EF4-FFF2-40B4-BE49-F238E27FC236}">
              <a16:creationId xmlns:a16="http://schemas.microsoft.com/office/drawing/2014/main" id="{00000000-0008-0000-2000-0000B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1" name="169 CuadroTexto">
          <a:extLst>
            <a:ext uri="{FF2B5EF4-FFF2-40B4-BE49-F238E27FC236}">
              <a16:creationId xmlns:a16="http://schemas.microsoft.com/office/drawing/2014/main" id="{00000000-0008-0000-2000-0000B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2" name="170 CuadroTexto">
          <a:extLst>
            <a:ext uri="{FF2B5EF4-FFF2-40B4-BE49-F238E27FC236}">
              <a16:creationId xmlns:a16="http://schemas.microsoft.com/office/drawing/2014/main" id="{00000000-0008-0000-2000-0000B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3" name="171 CuadroTexto">
          <a:extLst>
            <a:ext uri="{FF2B5EF4-FFF2-40B4-BE49-F238E27FC236}">
              <a16:creationId xmlns:a16="http://schemas.microsoft.com/office/drawing/2014/main" id="{00000000-0008-0000-2000-0000B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4" name="172 CuadroTexto">
          <a:extLst>
            <a:ext uri="{FF2B5EF4-FFF2-40B4-BE49-F238E27FC236}">
              <a16:creationId xmlns:a16="http://schemas.microsoft.com/office/drawing/2014/main" id="{00000000-0008-0000-2000-0000B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5" name="173 CuadroTexto">
          <a:extLst>
            <a:ext uri="{FF2B5EF4-FFF2-40B4-BE49-F238E27FC236}">
              <a16:creationId xmlns:a16="http://schemas.microsoft.com/office/drawing/2014/main" id="{00000000-0008-0000-2000-0000B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6" name="174 CuadroTexto">
          <a:extLst>
            <a:ext uri="{FF2B5EF4-FFF2-40B4-BE49-F238E27FC236}">
              <a16:creationId xmlns:a16="http://schemas.microsoft.com/office/drawing/2014/main" id="{00000000-0008-0000-2000-0000B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7" name="175 CuadroTexto">
          <a:extLst>
            <a:ext uri="{FF2B5EF4-FFF2-40B4-BE49-F238E27FC236}">
              <a16:creationId xmlns:a16="http://schemas.microsoft.com/office/drawing/2014/main" id="{00000000-0008-0000-2000-0000B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8" name="176 CuadroTexto">
          <a:extLst>
            <a:ext uri="{FF2B5EF4-FFF2-40B4-BE49-F238E27FC236}">
              <a16:creationId xmlns:a16="http://schemas.microsoft.com/office/drawing/2014/main" id="{00000000-0008-0000-2000-0000B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09" name="177 CuadroTexto">
          <a:extLst>
            <a:ext uri="{FF2B5EF4-FFF2-40B4-BE49-F238E27FC236}">
              <a16:creationId xmlns:a16="http://schemas.microsoft.com/office/drawing/2014/main" id="{00000000-0008-0000-2000-0000B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0" name="178 CuadroTexto">
          <a:extLst>
            <a:ext uri="{FF2B5EF4-FFF2-40B4-BE49-F238E27FC236}">
              <a16:creationId xmlns:a16="http://schemas.microsoft.com/office/drawing/2014/main" id="{00000000-0008-0000-2000-0000B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1" name="179 CuadroTexto">
          <a:extLst>
            <a:ext uri="{FF2B5EF4-FFF2-40B4-BE49-F238E27FC236}">
              <a16:creationId xmlns:a16="http://schemas.microsoft.com/office/drawing/2014/main" id="{00000000-0008-0000-2000-0000B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2" name="180 CuadroTexto">
          <a:extLst>
            <a:ext uri="{FF2B5EF4-FFF2-40B4-BE49-F238E27FC236}">
              <a16:creationId xmlns:a16="http://schemas.microsoft.com/office/drawing/2014/main" id="{00000000-0008-0000-2000-0000B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3" name="181 CuadroTexto">
          <a:extLst>
            <a:ext uri="{FF2B5EF4-FFF2-40B4-BE49-F238E27FC236}">
              <a16:creationId xmlns:a16="http://schemas.microsoft.com/office/drawing/2014/main" id="{00000000-0008-0000-2000-0000B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4" name="182 CuadroTexto">
          <a:extLst>
            <a:ext uri="{FF2B5EF4-FFF2-40B4-BE49-F238E27FC236}">
              <a16:creationId xmlns:a16="http://schemas.microsoft.com/office/drawing/2014/main" id="{00000000-0008-0000-2000-0000B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5" name="183 CuadroTexto">
          <a:extLst>
            <a:ext uri="{FF2B5EF4-FFF2-40B4-BE49-F238E27FC236}">
              <a16:creationId xmlns:a16="http://schemas.microsoft.com/office/drawing/2014/main" id="{00000000-0008-0000-2000-0000B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6" name="184 CuadroTexto">
          <a:extLst>
            <a:ext uri="{FF2B5EF4-FFF2-40B4-BE49-F238E27FC236}">
              <a16:creationId xmlns:a16="http://schemas.microsoft.com/office/drawing/2014/main" id="{00000000-0008-0000-2000-0000C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7" name="185 CuadroTexto">
          <a:extLst>
            <a:ext uri="{FF2B5EF4-FFF2-40B4-BE49-F238E27FC236}">
              <a16:creationId xmlns:a16="http://schemas.microsoft.com/office/drawing/2014/main" id="{00000000-0008-0000-2000-0000C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8" name="186 CuadroTexto">
          <a:extLst>
            <a:ext uri="{FF2B5EF4-FFF2-40B4-BE49-F238E27FC236}">
              <a16:creationId xmlns:a16="http://schemas.microsoft.com/office/drawing/2014/main" id="{00000000-0008-0000-2000-0000C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19" name="187 CuadroTexto">
          <a:extLst>
            <a:ext uri="{FF2B5EF4-FFF2-40B4-BE49-F238E27FC236}">
              <a16:creationId xmlns:a16="http://schemas.microsoft.com/office/drawing/2014/main" id="{00000000-0008-0000-2000-0000C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0" name="188 CuadroTexto">
          <a:extLst>
            <a:ext uri="{FF2B5EF4-FFF2-40B4-BE49-F238E27FC236}">
              <a16:creationId xmlns:a16="http://schemas.microsoft.com/office/drawing/2014/main" id="{00000000-0008-0000-2000-0000C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1" name="189 CuadroTexto">
          <a:extLst>
            <a:ext uri="{FF2B5EF4-FFF2-40B4-BE49-F238E27FC236}">
              <a16:creationId xmlns:a16="http://schemas.microsoft.com/office/drawing/2014/main" id="{00000000-0008-0000-2000-0000C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2" name="190 CuadroTexto">
          <a:extLst>
            <a:ext uri="{FF2B5EF4-FFF2-40B4-BE49-F238E27FC236}">
              <a16:creationId xmlns:a16="http://schemas.microsoft.com/office/drawing/2014/main" id="{00000000-0008-0000-2000-0000C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3" name="191 CuadroTexto">
          <a:extLst>
            <a:ext uri="{FF2B5EF4-FFF2-40B4-BE49-F238E27FC236}">
              <a16:creationId xmlns:a16="http://schemas.microsoft.com/office/drawing/2014/main" id="{00000000-0008-0000-2000-0000C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4" name="192 CuadroTexto">
          <a:extLst>
            <a:ext uri="{FF2B5EF4-FFF2-40B4-BE49-F238E27FC236}">
              <a16:creationId xmlns:a16="http://schemas.microsoft.com/office/drawing/2014/main" id="{00000000-0008-0000-2000-0000C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5" name="193 CuadroTexto">
          <a:extLst>
            <a:ext uri="{FF2B5EF4-FFF2-40B4-BE49-F238E27FC236}">
              <a16:creationId xmlns:a16="http://schemas.microsoft.com/office/drawing/2014/main" id="{00000000-0008-0000-2000-0000C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6" name="194 CuadroTexto">
          <a:extLst>
            <a:ext uri="{FF2B5EF4-FFF2-40B4-BE49-F238E27FC236}">
              <a16:creationId xmlns:a16="http://schemas.microsoft.com/office/drawing/2014/main" id="{00000000-0008-0000-2000-0000C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7" name="195 CuadroTexto">
          <a:extLst>
            <a:ext uri="{FF2B5EF4-FFF2-40B4-BE49-F238E27FC236}">
              <a16:creationId xmlns:a16="http://schemas.microsoft.com/office/drawing/2014/main" id="{00000000-0008-0000-2000-0000C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8" name="196 CuadroTexto">
          <a:extLst>
            <a:ext uri="{FF2B5EF4-FFF2-40B4-BE49-F238E27FC236}">
              <a16:creationId xmlns:a16="http://schemas.microsoft.com/office/drawing/2014/main" id="{00000000-0008-0000-2000-0000C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29" name="197 CuadroTexto">
          <a:extLst>
            <a:ext uri="{FF2B5EF4-FFF2-40B4-BE49-F238E27FC236}">
              <a16:creationId xmlns:a16="http://schemas.microsoft.com/office/drawing/2014/main" id="{00000000-0008-0000-2000-0000C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0" name="198 CuadroTexto">
          <a:extLst>
            <a:ext uri="{FF2B5EF4-FFF2-40B4-BE49-F238E27FC236}">
              <a16:creationId xmlns:a16="http://schemas.microsoft.com/office/drawing/2014/main" id="{00000000-0008-0000-2000-0000C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1" name="199 CuadroTexto">
          <a:extLst>
            <a:ext uri="{FF2B5EF4-FFF2-40B4-BE49-F238E27FC236}">
              <a16:creationId xmlns:a16="http://schemas.microsoft.com/office/drawing/2014/main" id="{00000000-0008-0000-2000-0000C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2" name="200 CuadroTexto">
          <a:extLst>
            <a:ext uri="{FF2B5EF4-FFF2-40B4-BE49-F238E27FC236}">
              <a16:creationId xmlns:a16="http://schemas.microsoft.com/office/drawing/2014/main" id="{00000000-0008-0000-2000-0000D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3" name="201 CuadroTexto">
          <a:extLst>
            <a:ext uri="{FF2B5EF4-FFF2-40B4-BE49-F238E27FC236}">
              <a16:creationId xmlns:a16="http://schemas.microsoft.com/office/drawing/2014/main" id="{00000000-0008-0000-2000-0000D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4" name="202 CuadroTexto">
          <a:extLst>
            <a:ext uri="{FF2B5EF4-FFF2-40B4-BE49-F238E27FC236}">
              <a16:creationId xmlns:a16="http://schemas.microsoft.com/office/drawing/2014/main" id="{00000000-0008-0000-2000-0000D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5" name="203 CuadroTexto">
          <a:extLst>
            <a:ext uri="{FF2B5EF4-FFF2-40B4-BE49-F238E27FC236}">
              <a16:creationId xmlns:a16="http://schemas.microsoft.com/office/drawing/2014/main" id="{00000000-0008-0000-2000-0000D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6" name="204 CuadroTexto">
          <a:extLst>
            <a:ext uri="{FF2B5EF4-FFF2-40B4-BE49-F238E27FC236}">
              <a16:creationId xmlns:a16="http://schemas.microsoft.com/office/drawing/2014/main" id="{00000000-0008-0000-2000-0000D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7" name="205 CuadroTexto">
          <a:extLst>
            <a:ext uri="{FF2B5EF4-FFF2-40B4-BE49-F238E27FC236}">
              <a16:creationId xmlns:a16="http://schemas.microsoft.com/office/drawing/2014/main" id="{00000000-0008-0000-2000-0000D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8" name="206 CuadroTexto">
          <a:extLst>
            <a:ext uri="{FF2B5EF4-FFF2-40B4-BE49-F238E27FC236}">
              <a16:creationId xmlns:a16="http://schemas.microsoft.com/office/drawing/2014/main" id="{00000000-0008-0000-2000-0000D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39" name="207 CuadroTexto">
          <a:extLst>
            <a:ext uri="{FF2B5EF4-FFF2-40B4-BE49-F238E27FC236}">
              <a16:creationId xmlns:a16="http://schemas.microsoft.com/office/drawing/2014/main" id="{00000000-0008-0000-2000-0000D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0" name="208 CuadroTexto">
          <a:extLst>
            <a:ext uri="{FF2B5EF4-FFF2-40B4-BE49-F238E27FC236}">
              <a16:creationId xmlns:a16="http://schemas.microsoft.com/office/drawing/2014/main" id="{00000000-0008-0000-2000-0000D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1" name="209 CuadroTexto">
          <a:extLst>
            <a:ext uri="{FF2B5EF4-FFF2-40B4-BE49-F238E27FC236}">
              <a16:creationId xmlns:a16="http://schemas.microsoft.com/office/drawing/2014/main" id="{00000000-0008-0000-2000-0000D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2" name="210 CuadroTexto">
          <a:extLst>
            <a:ext uri="{FF2B5EF4-FFF2-40B4-BE49-F238E27FC236}">
              <a16:creationId xmlns:a16="http://schemas.microsoft.com/office/drawing/2014/main" id="{00000000-0008-0000-2000-0000D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3" name="211 CuadroTexto">
          <a:extLst>
            <a:ext uri="{FF2B5EF4-FFF2-40B4-BE49-F238E27FC236}">
              <a16:creationId xmlns:a16="http://schemas.microsoft.com/office/drawing/2014/main" id="{00000000-0008-0000-2000-0000D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4" name="212 CuadroTexto">
          <a:extLst>
            <a:ext uri="{FF2B5EF4-FFF2-40B4-BE49-F238E27FC236}">
              <a16:creationId xmlns:a16="http://schemas.microsoft.com/office/drawing/2014/main" id="{00000000-0008-0000-2000-0000D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5" name="213 CuadroTexto">
          <a:extLst>
            <a:ext uri="{FF2B5EF4-FFF2-40B4-BE49-F238E27FC236}">
              <a16:creationId xmlns:a16="http://schemas.microsoft.com/office/drawing/2014/main" id="{00000000-0008-0000-2000-0000D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6" name="214 CuadroTexto">
          <a:extLst>
            <a:ext uri="{FF2B5EF4-FFF2-40B4-BE49-F238E27FC236}">
              <a16:creationId xmlns:a16="http://schemas.microsoft.com/office/drawing/2014/main" id="{00000000-0008-0000-2000-0000D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7" name="215 CuadroTexto">
          <a:extLst>
            <a:ext uri="{FF2B5EF4-FFF2-40B4-BE49-F238E27FC236}">
              <a16:creationId xmlns:a16="http://schemas.microsoft.com/office/drawing/2014/main" id="{00000000-0008-0000-2000-0000D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8" name="216 CuadroTexto">
          <a:extLst>
            <a:ext uri="{FF2B5EF4-FFF2-40B4-BE49-F238E27FC236}">
              <a16:creationId xmlns:a16="http://schemas.microsoft.com/office/drawing/2014/main" id="{00000000-0008-0000-2000-0000E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49" name="217 CuadroTexto">
          <a:extLst>
            <a:ext uri="{FF2B5EF4-FFF2-40B4-BE49-F238E27FC236}">
              <a16:creationId xmlns:a16="http://schemas.microsoft.com/office/drawing/2014/main" id="{00000000-0008-0000-2000-0000E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0" name="218 CuadroTexto">
          <a:extLst>
            <a:ext uri="{FF2B5EF4-FFF2-40B4-BE49-F238E27FC236}">
              <a16:creationId xmlns:a16="http://schemas.microsoft.com/office/drawing/2014/main" id="{00000000-0008-0000-2000-0000E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1" name="219 CuadroTexto">
          <a:extLst>
            <a:ext uri="{FF2B5EF4-FFF2-40B4-BE49-F238E27FC236}">
              <a16:creationId xmlns:a16="http://schemas.microsoft.com/office/drawing/2014/main" id="{00000000-0008-0000-2000-0000E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2" name="220 CuadroTexto">
          <a:extLst>
            <a:ext uri="{FF2B5EF4-FFF2-40B4-BE49-F238E27FC236}">
              <a16:creationId xmlns:a16="http://schemas.microsoft.com/office/drawing/2014/main" id="{00000000-0008-0000-2000-0000E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3" name="221 CuadroTexto">
          <a:extLst>
            <a:ext uri="{FF2B5EF4-FFF2-40B4-BE49-F238E27FC236}">
              <a16:creationId xmlns:a16="http://schemas.microsoft.com/office/drawing/2014/main" id="{00000000-0008-0000-2000-0000E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4" name="222 CuadroTexto">
          <a:extLst>
            <a:ext uri="{FF2B5EF4-FFF2-40B4-BE49-F238E27FC236}">
              <a16:creationId xmlns:a16="http://schemas.microsoft.com/office/drawing/2014/main" id="{00000000-0008-0000-2000-0000E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5" name="223 CuadroTexto">
          <a:extLst>
            <a:ext uri="{FF2B5EF4-FFF2-40B4-BE49-F238E27FC236}">
              <a16:creationId xmlns:a16="http://schemas.microsoft.com/office/drawing/2014/main" id="{00000000-0008-0000-2000-0000E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6" name="224 CuadroTexto">
          <a:extLst>
            <a:ext uri="{FF2B5EF4-FFF2-40B4-BE49-F238E27FC236}">
              <a16:creationId xmlns:a16="http://schemas.microsoft.com/office/drawing/2014/main" id="{00000000-0008-0000-2000-0000E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7" name="225 CuadroTexto">
          <a:extLst>
            <a:ext uri="{FF2B5EF4-FFF2-40B4-BE49-F238E27FC236}">
              <a16:creationId xmlns:a16="http://schemas.microsoft.com/office/drawing/2014/main" id="{00000000-0008-0000-2000-0000E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8" name="226 CuadroTexto">
          <a:extLst>
            <a:ext uri="{FF2B5EF4-FFF2-40B4-BE49-F238E27FC236}">
              <a16:creationId xmlns:a16="http://schemas.microsoft.com/office/drawing/2014/main" id="{00000000-0008-0000-2000-0000E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59" name="227 CuadroTexto">
          <a:extLst>
            <a:ext uri="{FF2B5EF4-FFF2-40B4-BE49-F238E27FC236}">
              <a16:creationId xmlns:a16="http://schemas.microsoft.com/office/drawing/2014/main" id="{00000000-0008-0000-2000-0000E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0" name="228 CuadroTexto">
          <a:extLst>
            <a:ext uri="{FF2B5EF4-FFF2-40B4-BE49-F238E27FC236}">
              <a16:creationId xmlns:a16="http://schemas.microsoft.com/office/drawing/2014/main" id="{00000000-0008-0000-2000-0000E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1" name="229 CuadroTexto">
          <a:extLst>
            <a:ext uri="{FF2B5EF4-FFF2-40B4-BE49-F238E27FC236}">
              <a16:creationId xmlns:a16="http://schemas.microsoft.com/office/drawing/2014/main" id="{00000000-0008-0000-2000-0000E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2" name="230 CuadroTexto">
          <a:extLst>
            <a:ext uri="{FF2B5EF4-FFF2-40B4-BE49-F238E27FC236}">
              <a16:creationId xmlns:a16="http://schemas.microsoft.com/office/drawing/2014/main" id="{00000000-0008-0000-2000-0000E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3" name="231 CuadroTexto">
          <a:extLst>
            <a:ext uri="{FF2B5EF4-FFF2-40B4-BE49-F238E27FC236}">
              <a16:creationId xmlns:a16="http://schemas.microsoft.com/office/drawing/2014/main" id="{00000000-0008-0000-2000-0000E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4" name="232 CuadroTexto">
          <a:extLst>
            <a:ext uri="{FF2B5EF4-FFF2-40B4-BE49-F238E27FC236}">
              <a16:creationId xmlns:a16="http://schemas.microsoft.com/office/drawing/2014/main" id="{00000000-0008-0000-2000-0000F0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5" name="233 CuadroTexto">
          <a:extLst>
            <a:ext uri="{FF2B5EF4-FFF2-40B4-BE49-F238E27FC236}">
              <a16:creationId xmlns:a16="http://schemas.microsoft.com/office/drawing/2014/main" id="{00000000-0008-0000-2000-0000F1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6" name="234 CuadroTexto">
          <a:extLst>
            <a:ext uri="{FF2B5EF4-FFF2-40B4-BE49-F238E27FC236}">
              <a16:creationId xmlns:a16="http://schemas.microsoft.com/office/drawing/2014/main" id="{00000000-0008-0000-2000-0000F2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7" name="235 CuadroTexto">
          <a:extLst>
            <a:ext uri="{FF2B5EF4-FFF2-40B4-BE49-F238E27FC236}">
              <a16:creationId xmlns:a16="http://schemas.microsoft.com/office/drawing/2014/main" id="{00000000-0008-0000-2000-0000F3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8" name="236 CuadroTexto">
          <a:extLst>
            <a:ext uri="{FF2B5EF4-FFF2-40B4-BE49-F238E27FC236}">
              <a16:creationId xmlns:a16="http://schemas.microsoft.com/office/drawing/2014/main" id="{00000000-0008-0000-2000-0000F4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69" name="237 CuadroTexto">
          <a:extLst>
            <a:ext uri="{FF2B5EF4-FFF2-40B4-BE49-F238E27FC236}">
              <a16:creationId xmlns:a16="http://schemas.microsoft.com/office/drawing/2014/main" id="{00000000-0008-0000-2000-0000F5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0" name="238 CuadroTexto">
          <a:extLst>
            <a:ext uri="{FF2B5EF4-FFF2-40B4-BE49-F238E27FC236}">
              <a16:creationId xmlns:a16="http://schemas.microsoft.com/office/drawing/2014/main" id="{00000000-0008-0000-2000-0000F6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1" name="239 CuadroTexto">
          <a:extLst>
            <a:ext uri="{FF2B5EF4-FFF2-40B4-BE49-F238E27FC236}">
              <a16:creationId xmlns:a16="http://schemas.microsoft.com/office/drawing/2014/main" id="{00000000-0008-0000-2000-0000F7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2" name="240 CuadroTexto">
          <a:extLst>
            <a:ext uri="{FF2B5EF4-FFF2-40B4-BE49-F238E27FC236}">
              <a16:creationId xmlns:a16="http://schemas.microsoft.com/office/drawing/2014/main" id="{00000000-0008-0000-2000-0000F8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3" name="241 CuadroTexto">
          <a:extLst>
            <a:ext uri="{FF2B5EF4-FFF2-40B4-BE49-F238E27FC236}">
              <a16:creationId xmlns:a16="http://schemas.microsoft.com/office/drawing/2014/main" id="{00000000-0008-0000-2000-0000F9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4" name="242 CuadroTexto">
          <a:extLst>
            <a:ext uri="{FF2B5EF4-FFF2-40B4-BE49-F238E27FC236}">
              <a16:creationId xmlns:a16="http://schemas.microsoft.com/office/drawing/2014/main" id="{00000000-0008-0000-2000-0000FA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5" name="243 CuadroTexto">
          <a:extLst>
            <a:ext uri="{FF2B5EF4-FFF2-40B4-BE49-F238E27FC236}">
              <a16:creationId xmlns:a16="http://schemas.microsoft.com/office/drawing/2014/main" id="{00000000-0008-0000-2000-0000FB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6" name="244 CuadroTexto">
          <a:extLst>
            <a:ext uri="{FF2B5EF4-FFF2-40B4-BE49-F238E27FC236}">
              <a16:creationId xmlns:a16="http://schemas.microsoft.com/office/drawing/2014/main" id="{00000000-0008-0000-2000-0000FC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7" name="245 CuadroTexto">
          <a:extLst>
            <a:ext uri="{FF2B5EF4-FFF2-40B4-BE49-F238E27FC236}">
              <a16:creationId xmlns:a16="http://schemas.microsoft.com/office/drawing/2014/main" id="{00000000-0008-0000-2000-0000FD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8" name="246 CuadroTexto">
          <a:extLst>
            <a:ext uri="{FF2B5EF4-FFF2-40B4-BE49-F238E27FC236}">
              <a16:creationId xmlns:a16="http://schemas.microsoft.com/office/drawing/2014/main" id="{00000000-0008-0000-2000-0000FE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79" name="247 CuadroTexto">
          <a:extLst>
            <a:ext uri="{FF2B5EF4-FFF2-40B4-BE49-F238E27FC236}">
              <a16:creationId xmlns:a16="http://schemas.microsoft.com/office/drawing/2014/main" id="{00000000-0008-0000-2000-0000FF0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0" name="248 CuadroTexto">
          <a:extLst>
            <a:ext uri="{FF2B5EF4-FFF2-40B4-BE49-F238E27FC236}">
              <a16:creationId xmlns:a16="http://schemas.microsoft.com/office/drawing/2014/main" id="{00000000-0008-0000-2000-00000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1" name="249 CuadroTexto">
          <a:extLst>
            <a:ext uri="{FF2B5EF4-FFF2-40B4-BE49-F238E27FC236}">
              <a16:creationId xmlns:a16="http://schemas.microsoft.com/office/drawing/2014/main" id="{00000000-0008-0000-2000-00000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2" name="250 CuadroTexto">
          <a:extLst>
            <a:ext uri="{FF2B5EF4-FFF2-40B4-BE49-F238E27FC236}">
              <a16:creationId xmlns:a16="http://schemas.microsoft.com/office/drawing/2014/main" id="{00000000-0008-0000-2000-00000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3" name="251 CuadroTexto">
          <a:extLst>
            <a:ext uri="{FF2B5EF4-FFF2-40B4-BE49-F238E27FC236}">
              <a16:creationId xmlns:a16="http://schemas.microsoft.com/office/drawing/2014/main" id="{00000000-0008-0000-2000-00000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4" name="252 CuadroTexto">
          <a:extLst>
            <a:ext uri="{FF2B5EF4-FFF2-40B4-BE49-F238E27FC236}">
              <a16:creationId xmlns:a16="http://schemas.microsoft.com/office/drawing/2014/main" id="{00000000-0008-0000-2000-00000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5" name="253 CuadroTexto">
          <a:extLst>
            <a:ext uri="{FF2B5EF4-FFF2-40B4-BE49-F238E27FC236}">
              <a16:creationId xmlns:a16="http://schemas.microsoft.com/office/drawing/2014/main" id="{00000000-0008-0000-2000-00000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6" name="254 CuadroTexto">
          <a:extLst>
            <a:ext uri="{FF2B5EF4-FFF2-40B4-BE49-F238E27FC236}">
              <a16:creationId xmlns:a16="http://schemas.microsoft.com/office/drawing/2014/main" id="{00000000-0008-0000-2000-00000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7" name="255 CuadroTexto">
          <a:extLst>
            <a:ext uri="{FF2B5EF4-FFF2-40B4-BE49-F238E27FC236}">
              <a16:creationId xmlns:a16="http://schemas.microsoft.com/office/drawing/2014/main" id="{00000000-0008-0000-2000-00000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8" name="256 CuadroTexto">
          <a:extLst>
            <a:ext uri="{FF2B5EF4-FFF2-40B4-BE49-F238E27FC236}">
              <a16:creationId xmlns:a16="http://schemas.microsoft.com/office/drawing/2014/main" id="{00000000-0008-0000-2000-00000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89" name="257 CuadroTexto">
          <a:extLst>
            <a:ext uri="{FF2B5EF4-FFF2-40B4-BE49-F238E27FC236}">
              <a16:creationId xmlns:a16="http://schemas.microsoft.com/office/drawing/2014/main" id="{00000000-0008-0000-2000-00000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0" name="258 CuadroTexto">
          <a:extLst>
            <a:ext uri="{FF2B5EF4-FFF2-40B4-BE49-F238E27FC236}">
              <a16:creationId xmlns:a16="http://schemas.microsoft.com/office/drawing/2014/main" id="{00000000-0008-0000-2000-00000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1" name="259 CuadroTexto">
          <a:extLst>
            <a:ext uri="{FF2B5EF4-FFF2-40B4-BE49-F238E27FC236}">
              <a16:creationId xmlns:a16="http://schemas.microsoft.com/office/drawing/2014/main" id="{00000000-0008-0000-2000-00000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2" name="260 CuadroTexto">
          <a:extLst>
            <a:ext uri="{FF2B5EF4-FFF2-40B4-BE49-F238E27FC236}">
              <a16:creationId xmlns:a16="http://schemas.microsoft.com/office/drawing/2014/main" id="{00000000-0008-0000-2000-00000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3" name="261 CuadroTexto">
          <a:extLst>
            <a:ext uri="{FF2B5EF4-FFF2-40B4-BE49-F238E27FC236}">
              <a16:creationId xmlns:a16="http://schemas.microsoft.com/office/drawing/2014/main" id="{00000000-0008-0000-2000-00000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4" name="262 CuadroTexto">
          <a:extLst>
            <a:ext uri="{FF2B5EF4-FFF2-40B4-BE49-F238E27FC236}">
              <a16:creationId xmlns:a16="http://schemas.microsoft.com/office/drawing/2014/main" id="{00000000-0008-0000-2000-00000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5" name="263 CuadroTexto">
          <a:extLst>
            <a:ext uri="{FF2B5EF4-FFF2-40B4-BE49-F238E27FC236}">
              <a16:creationId xmlns:a16="http://schemas.microsoft.com/office/drawing/2014/main" id="{00000000-0008-0000-2000-00000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6" name="264 CuadroTexto">
          <a:extLst>
            <a:ext uri="{FF2B5EF4-FFF2-40B4-BE49-F238E27FC236}">
              <a16:creationId xmlns:a16="http://schemas.microsoft.com/office/drawing/2014/main" id="{00000000-0008-0000-2000-00001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7" name="265 CuadroTexto">
          <a:extLst>
            <a:ext uri="{FF2B5EF4-FFF2-40B4-BE49-F238E27FC236}">
              <a16:creationId xmlns:a16="http://schemas.microsoft.com/office/drawing/2014/main" id="{00000000-0008-0000-2000-00001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8" name="266 CuadroTexto">
          <a:extLst>
            <a:ext uri="{FF2B5EF4-FFF2-40B4-BE49-F238E27FC236}">
              <a16:creationId xmlns:a16="http://schemas.microsoft.com/office/drawing/2014/main" id="{00000000-0008-0000-2000-00001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299" name="267 CuadroTexto">
          <a:extLst>
            <a:ext uri="{FF2B5EF4-FFF2-40B4-BE49-F238E27FC236}">
              <a16:creationId xmlns:a16="http://schemas.microsoft.com/office/drawing/2014/main" id="{00000000-0008-0000-2000-00001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300" name="268 CuadroTexto">
          <a:extLst>
            <a:ext uri="{FF2B5EF4-FFF2-40B4-BE49-F238E27FC236}">
              <a16:creationId xmlns:a16="http://schemas.microsoft.com/office/drawing/2014/main" id="{00000000-0008-0000-2000-00001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1" name="269 CuadroTexto">
          <a:extLst>
            <a:ext uri="{FF2B5EF4-FFF2-40B4-BE49-F238E27FC236}">
              <a16:creationId xmlns:a16="http://schemas.microsoft.com/office/drawing/2014/main" id="{00000000-0008-0000-2000-00001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2" name="270 CuadroTexto">
          <a:extLst>
            <a:ext uri="{FF2B5EF4-FFF2-40B4-BE49-F238E27FC236}">
              <a16:creationId xmlns:a16="http://schemas.microsoft.com/office/drawing/2014/main" id="{00000000-0008-0000-2000-00001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3" name="271 CuadroTexto">
          <a:extLst>
            <a:ext uri="{FF2B5EF4-FFF2-40B4-BE49-F238E27FC236}">
              <a16:creationId xmlns:a16="http://schemas.microsoft.com/office/drawing/2014/main" id="{00000000-0008-0000-2000-00001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4" name="272 CuadroTexto">
          <a:extLst>
            <a:ext uri="{FF2B5EF4-FFF2-40B4-BE49-F238E27FC236}">
              <a16:creationId xmlns:a16="http://schemas.microsoft.com/office/drawing/2014/main" id="{00000000-0008-0000-2000-00001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5" name="273 CuadroTexto">
          <a:extLst>
            <a:ext uri="{FF2B5EF4-FFF2-40B4-BE49-F238E27FC236}">
              <a16:creationId xmlns:a16="http://schemas.microsoft.com/office/drawing/2014/main" id="{00000000-0008-0000-2000-00001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6" name="274 CuadroTexto">
          <a:extLst>
            <a:ext uri="{FF2B5EF4-FFF2-40B4-BE49-F238E27FC236}">
              <a16:creationId xmlns:a16="http://schemas.microsoft.com/office/drawing/2014/main" id="{00000000-0008-0000-2000-00001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7" name="275 CuadroTexto">
          <a:extLst>
            <a:ext uri="{FF2B5EF4-FFF2-40B4-BE49-F238E27FC236}">
              <a16:creationId xmlns:a16="http://schemas.microsoft.com/office/drawing/2014/main" id="{00000000-0008-0000-2000-00001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8" name="276 CuadroTexto">
          <a:extLst>
            <a:ext uri="{FF2B5EF4-FFF2-40B4-BE49-F238E27FC236}">
              <a16:creationId xmlns:a16="http://schemas.microsoft.com/office/drawing/2014/main" id="{00000000-0008-0000-2000-00001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09" name="277 CuadroTexto">
          <a:extLst>
            <a:ext uri="{FF2B5EF4-FFF2-40B4-BE49-F238E27FC236}">
              <a16:creationId xmlns:a16="http://schemas.microsoft.com/office/drawing/2014/main" id="{00000000-0008-0000-2000-00001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0" name="278 CuadroTexto">
          <a:extLst>
            <a:ext uri="{FF2B5EF4-FFF2-40B4-BE49-F238E27FC236}">
              <a16:creationId xmlns:a16="http://schemas.microsoft.com/office/drawing/2014/main" id="{00000000-0008-0000-2000-00001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1" name="279 CuadroTexto">
          <a:extLst>
            <a:ext uri="{FF2B5EF4-FFF2-40B4-BE49-F238E27FC236}">
              <a16:creationId xmlns:a16="http://schemas.microsoft.com/office/drawing/2014/main" id="{00000000-0008-0000-2000-00001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2" name="280 CuadroTexto">
          <a:extLst>
            <a:ext uri="{FF2B5EF4-FFF2-40B4-BE49-F238E27FC236}">
              <a16:creationId xmlns:a16="http://schemas.microsoft.com/office/drawing/2014/main" id="{00000000-0008-0000-2000-00002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3" name="281 CuadroTexto">
          <a:extLst>
            <a:ext uri="{FF2B5EF4-FFF2-40B4-BE49-F238E27FC236}">
              <a16:creationId xmlns:a16="http://schemas.microsoft.com/office/drawing/2014/main" id="{00000000-0008-0000-2000-00002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4" name="282 CuadroTexto">
          <a:extLst>
            <a:ext uri="{FF2B5EF4-FFF2-40B4-BE49-F238E27FC236}">
              <a16:creationId xmlns:a16="http://schemas.microsoft.com/office/drawing/2014/main" id="{00000000-0008-0000-2000-00002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5" name="283 CuadroTexto">
          <a:extLst>
            <a:ext uri="{FF2B5EF4-FFF2-40B4-BE49-F238E27FC236}">
              <a16:creationId xmlns:a16="http://schemas.microsoft.com/office/drawing/2014/main" id="{00000000-0008-0000-2000-00002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316" name="284 CuadroTexto">
          <a:extLst>
            <a:ext uri="{FF2B5EF4-FFF2-40B4-BE49-F238E27FC236}">
              <a16:creationId xmlns:a16="http://schemas.microsoft.com/office/drawing/2014/main" id="{00000000-0008-0000-2000-00002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17" name="285 CuadroTexto">
          <a:extLst>
            <a:ext uri="{FF2B5EF4-FFF2-40B4-BE49-F238E27FC236}">
              <a16:creationId xmlns:a16="http://schemas.microsoft.com/office/drawing/2014/main" id="{00000000-0008-0000-2000-00002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8" name="286 CuadroTexto">
          <a:extLst>
            <a:ext uri="{FF2B5EF4-FFF2-40B4-BE49-F238E27FC236}">
              <a16:creationId xmlns:a16="http://schemas.microsoft.com/office/drawing/2014/main" id="{00000000-0008-0000-2000-00002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19" name="287 CuadroTexto">
          <a:extLst>
            <a:ext uri="{FF2B5EF4-FFF2-40B4-BE49-F238E27FC236}">
              <a16:creationId xmlns:a16="http://schemas.microsoft.com/office/drawing/2014/main" id="{00000000-0008-0000-2000-00002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0" name="288 CuadroTexto">
          <a:extLst>
            <a:ext uri="{FF2B5EF4-FFF2-40B4-BE49-F238E27FC236}">
              <a16:creationId xmlns:a16="http://schemas.microsoft.com/office/drawing/2014/main" id="{00000000-0008-0000-2000-00002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1" name="289 CuadroTexto">
          <a:extLst>
            <a:ext uri="{FF2B5EF4-FFF2-40B4-BE49-F238E27FC236}">
              <a16:creationId xmlns:a16="http://schemas.microsoft.com/office/drawing/2014/main" id="{00000000-0008-0000-2000-00002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2" name="290 CuadroTexto">
          <a:extLst>
            <a:ext uri="{FF2B5EF4-FFF2-40B4-BE49-F238E27FC236}">
              <a16:creationId xmlns:a16="http://schemas.microsoft.com/office/drawing/2014/main" id="{00000000-0008-0000-2000-00002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3" name="291 CuadroTexto">
          <a:extLst>
            <a:ext uri="{FF2B5EF4-FFF2-40B4-BE49-F238E27FC236}">
              <a16:creationId xmlns:a16="http://schemas.microsoft.com/office/drawing/2014/main" id="{00000000-0008-0000-2000-00002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4" name="292 CuadroTexto">
          <a:extLst>
            <a:ext uri="{FF2B5EF4-FFF2-40B4-BE49-F238E27FC236}">
              <a16:creationId xmlns:a16="http://schemas.microsoft.com/office/drawing/2014/main" id="{00000000-0008-0000-2000-00002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5" name="293 CuadroTexto">
          <a:extLst>
            <a:ext uri="{FF2B5EF4-FFF2-40B4-BE49-F238E27FC236}">
              <a16:creationId xmlns:a16="http://schemas.microsoft.com/office/drawing/2014/main" id="{00000000-0008-0000-2000-00002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6" name="294 CuadroTexto">
          <a:extLst>
            <a:ext uri="{FF2B5EF4-FFF2-40B4-BE49-F238E27FC236}">
              <a16:creationId xmlns:a16="http://schemas.microsoft.com/office/drawing/2014/main" id="{00000000-0008-0000-2000-00002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27" name="295 CuadroTexto">
          <a:extLst>
            <a:ext uri="{FF2B5EF4-FFF2-40B4-BE49-F238E27FC236}">
              <a16:creationId xmlns:a16="http://schemas.microsoft.com/office/drawing/2014/main" id="{00000000-0008-0000-2000-00002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8" name="298 CuadroTexto">
          <a:extLst>
            <a:ext uri="{FF2B5EF4-FFF2-40B4-BE49-F238E27FC236}">
              <a16:creationId xmlns:a16="http://schemas.microsoft.com/office/drawing/2014/main" id="{00000000-0008-0000-2000-000030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29" name="299 CuadroTexto">
          <a:extLst>
            <a:ext uri="{FF2B5EF4-FFF2-40B4-BE49-F238E27FC236}">
              <a16:creationId xmlns:a16="http://schemas.microsoft.com/office/drawing/2014/main" id="{00000000-0008-0000-2000-000031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0" name="300 CuadroTexto">
          <a:extLst>
            <a:ext uri="{FF2B5EF4-FFF2-40B4-BE49-F238E27FC236}">
              <a16:creationId xmlns:a16="http://schemas.microsoft.com/office/drawing/2014/main" id="{00000000-0008-0000-2000-000032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1" name="301 CuadroTexto">
          <a:extLst>
            <a:ext uri="{FF2B5EF4-FFF2-40B4-BE49-F238E27FC236}">
              <a16:creationId xmlns:a16="http://schemas.microsoft.com/office/drawing/2014/main" id="{00000000-0008-0000-2000-000033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2" name="302 CuadroTexto">
          <a:extLst>
            <a:ext uri="{FF2B5EF4-FFF2-40B4-BE49-F238E27FC236}">
              <a16:creationId xmlns:a16="http://schemas.microsoft.com/office/drawing/2014/main" id="{00000000-0008-0000-2000-000034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3" name="303 CuadroTexto">
          <a:extLst>
            <a:ext uri="{FF2B5EF4-FFF2-40B4-BE49-F238E27FC236}">
              <a16:creationId xmlns:a16="http://schemas.microsoft.com/office/drawing/2014/main" id="{00000000-0008-0000-2000-000035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4" name="304 CuadroTexto">
          <a:extLst>
            <a:ext uri="{FF2B5EF4-FFF2-40B4-BE49-F238E27FC236}">
              <a16:creationId xmlns:a16="http://schemas.microsoft.com/office/drawing/2014/main" id="{00000000-0008-0000-2000-000036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5" name="305 CuadroTexto">
          <a:extLst>
            <a:ext uri="{FF2B5EF4-FFF2-40B4-BE49-F238E27FC236}">
              <a16:creationId xmlns:a16="http://schemas.microsoft.com/office/drawing/2014/main" id="{00000000-0008-0000-2000-000037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336" name="452 CuadroTexto">
          <a:extLst>
            <a:ext uri="{FF2B5EF4-FFF2-40B4-BE49-F238E27FC236}">
              <a16:creationId xmlns:a16="http://schemas.microsoft.com/office/drawing/2014/main" id="{00000000-0008-0000-2000-0000380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37" name="17 CuadroTexto">
          <a:extLst>
            <a:ext uri="{FF2B5EF4-FFF2-40B4-BE49-F238E27FC236}">
              <a16:creationId xmlns:a16="http://schemas.microsoft.com/office/drawing/2014/main" id="{00000000-0008-0000-2000-00003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338" name="90 CuadroTexto">
          <a:extLst>
            <a:ext uri="{FF2B5EF4-FFF2-40B4-BE49-F238E27FC236}">
              <a16:creationId xmlns:a16="http://schemas.microsoft.com/office/drawing/2014/main" id="{00000000-0008-0000-2000-00003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39" name="91 CuadroTexto">
          <a:extLst>
            <a:ext uri="{FF2B5EF4-FFF2-40B4-BE49-F238E27FC236}">
              <a16:creationId xmlns:a16="http://schemas.microsoft.com/office/drawing/2014/main" id="{00000000-0008-0000-2000-00003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0" name="92 CuadroTexto">
          <a:extLst>
            <a:ext uri="{FF2B5EF4-FFF2-40B4-BE49-F238E27FC236}">
              <a16:creationId xmlns:a16="http://schemas.microsoft.com/office/drawing/2014/main" id="{00000000-0008-0000-2000-00003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1" name="93 CuadroTexto">
          <a:extLst>
            <a:ext uri="{FF2B5EF4-FFF2-40B4-BE49-F238E27FC236}">
              <a16:creationId xmlns:a16="http://schemas.microsoft.com/office/drawing/2014/main" id="{00000000-0008-0000-2000-00003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2" name="94 CuadroTexto">
          <a:extLst>
            <a:ext uri="{FF2B5EF4-FFF2-40B4-BE49-F238E27FC236}">
              <a16:creationId xmlns:a16="http://schemas.microsoft.com/office/drawing/2014/main" id="{00000000-0008-0000-2000-00003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3" name="95 CuadroTexto">
          <a:extLst>
            <a:ext uri="{FF2B5EF4-FFF2-40B4-BE49-F238E27FC236}">
              <a16:creationId xmlns:a16="http://schemas.microsoft.com/office/drawing/2014/main" id="{00000000-0008-0000-2000-00003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4" name="96 CuadroTexto">
          <a:extLst>
            <a:ext uri="{FF2B5EF4-FFF2-40B4-BE49-F238E27FC236}">
              <a16:creationId xmlns:a16="http://schemas.microsoft.com/office/drawing/2014/main" id="{00000000-0008-0000-2000-00004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5" name="97 CuadroTexto">
          <a:extLst>
            <a:ext uri="{FF2B5EF4-FFF2-40B4-BE49-F238E27FC236}">
              <a16:creationId xmlns:a16="http://schemas.microsoft.com/office/drawing/2014/main" id="{00000000-0008-0000-2000-00004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6" name="98 CuadroTexto">
          <a:extLst>
            <a:ext uri="{FF2B5EF4-FFF2-40B4-BE49-F238E27FC236}">
              <a16:creationId xmlns:a16="http://schemas.microsoft.com/office/drawing/2014/main" id="{00000000-0008-0000-2000-00004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7" name="99 CuadroTexto">
          <a:extLst>
            <a:ext uri="{FF2B5EF4-FFF2-40B4-BE49-F238E27FC236}">
              <a16:creationId xmlns:a16="http://schemas.microsoft.com/office/drawing/2014/main" id="{00000000-0008-0000-2000-00004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8" name="100 CuadroTexto">
          <a:extLst>
            <a:ext uri="{FF2B5EF4-FFF2-40B4-BE49-F238E27FC236}">
              <a16:creationId xmlns:a16="http://schemas.microsoft.com/office/drawing/2014/main" id="{00000000-0008-0000-2000-00004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349" name="101 CuadroTexto">
          <a:extLst>
            <a:ext uri="{FF2B5EF4-FFF2-40B4-BE49-F238E27FC236}">
              <a16:creationId xmlns:a16="http://schemas.microsoft.com/office/drawing/2014/main" id="{00000000-0008-0000-2000-000045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350" name="118 CuadroTexto">
          <a:extLst>
            <a:ext uri="{FF2B5EF4-FFF2-40B4-BE49-F238E27FC236}">
              <a16:creationId xmlns:a16="http://schemas.microsoft.com/office/drawing/2014/main" id="{00000000-0008-0000-2000-00004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1" name="119 CuadroTexto">
          <a:extLst>
            <a:ext uri="{FF2B5EF4-FFF2-40B4-BE49-F238E27FC236}">
              <a16:creationId xmlns:a16="http://schemas.microsoft.com/office/drawing/2014/main" id="{00000000-0008-0000-2000-00004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2" name="120 CuadroTexto">
          <a:extLst>
            <a:ext uri="{FF2B5EF4-FFF2-40B4-BE49-F238E27FC236}">
              <a16:creationId xmlns:a16="http://schemas.microsoft.com/office/drawing/2014/main" id="{00000000-0008-0000-2000-00004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3" name="121 CuadroTexto">
          <a:extLst>
            <a:ext uri="{FF2B5EF4-FFF2-40B4-BE49-F238E27FC236}">
              <a16:creationId xmlns:a16="http://schemas.microsoft.com/office/drawing/2014/main" id="{00000000-0008-0000-2000-00004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4" name="122 CuadroTexto">
          <a:extLst>
            <a:ext uri="{FF2B5EF4-FFF2-40B4-BE49-F238E27FC236}">
              <a16:creationId xmlns:a16="http://schemas.microsoft.com/office/drawing/2014/main" id="{00000000-0008-0000-2000-00004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5" name="123 CuadroTexto">
          <a:extLst>
            <a:ext uri="{FF2B5EF4-FFF2-40B4-BE49-F238E27FC236}">
              <a16:creationId xmlns:a16="http://schemas.microsoft.com/office/drawing/2014/main" id="{00000000-0008-0000-2000-00004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6" name="124 CuadroTexto">
          <a:extLst>
            <a:ext uri="{FF2B5EF4-FFF2-40B4-BE49-F238E27FC236}">
              <a16:creationId xmlns:a16="http://schemas.microsoft.com/office/drawing/2014/main" id="{00000000-0008-0000-2000-00004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7" name="125 CuadroTexto">
          <a:extLst>
            <a:ext uri="{FF2B5EF4-FFF2-40B4-BE49-F238E27FC236}">
              <a16:creationId xmlns:a16="http://schemas.microsoft.com/office/drawing/2014/main" id="{00000000-0008-0000-2000-00004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8" name="143 CuadroTexto">
          <a:extLst>
            <a:ext uri="{FF2B5EF4-FFF2-40B4-BE49-F238E27FC236}">
              <a16:creationId xmlns:a16="http://schemas.microsoft.com/office/drawing/2014/main" id="{00000000-0008-0000-2000-00004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59" name="144 CuadroTexto">
          <a:extLst>
            <a:ext uri="{FF2B5EF4-FFF2-40B4-BE49-F238E27FC236}">
              <a16:creationId xmlns:a16="http://schemas.microsoft.com/office/drawing/2014/main" id="{00000000-0008-0000-2000-00004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0" name="145 CuadroTexto">
          <a:extLst>
            <a:ext uri="{FF2B5EF4-FFF2-40B4-BE49-F238E27FC236}">
              <a16:creationId xmlns:a16="http://schemas.microsoft.com/office/drawing/2014/main" id="{00000000-0008-0000-2000-00005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1" name="146 CuadroTexto">
          <a:extLst>
            <a:ext uri="{FF2B5EF4-FFF2-40B4-BE49-F238E27FC236}">
              <a16:creationId xmlns:a16="http://schemas.microsoft.com/office/drawing/2014/main" id="{00000000-0008-0000-2000-00005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2" name="147 CuadroTexto">
          <a:extLst>
            <a:ext uri="{FF2B5EF4-FFF2-40B4-BE49-F238E27FC236}">
              <a16:creationId xmlns:a16="http://schemas.microsoft.com/office/drawing/2014/main" id="{00000000-0008-0000-2000-00005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3" name="148 CuadroTexto">
          <a:extLst>
            <a:ext uri="{FF2B5EF4-FFF2-40B4-BE49-F238E27FC236}">
              <a16:creationId xmlns:a16="http://schemas.microsoft.com/office/drawing/2014/main" id="{00000000-0008-0000-2000-00005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4" name="149 CuadroTexto">
          <a:extLst>
            <a:ext uri="{FF2B5EF4-FFF2-40B4-BE49-F238E27FC236}">
              <a16:creationId xmlns:a16="http://schemas.microsoft.com/office/drawing/2014/main" id="{00000000-0008-0000-2000-00005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5" name="150 CuadroTexto">
          <a:extLst>
            <a:ext uri="{FF2B5EF4-FFF2-40B4-BE49-F238E27FC236}">
              <a16:creationId xmlns:a16="http://schemas.microsoft.com/office/drawing/2014/main" id="{00000000-0008-0000-2000-00005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6" name="151 CuadroTexto">
          <a:extLst>
            <a:ext uri="{FF2B5EF4-FFF2-40B4-BE49-F238E27FC236}">
              <a16:creationId xmlns:a16="http://schemas.microsoft.com/office/drawing/2014/main" id="{00000000-0008-0000-2000-00005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7" name="152 CuadroTexto">
          <a:extLst>
            <a:ext uri="{FF2B5EF4-FFF2-40B4-BE49-F238E27FC236}">
              <a16:creationId xmlns:a16="http://schemas.microsoft.com/office/drawing/2014/main" id="{00000000-0008-0000-2000-00005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8" name="153 CuadroTexto">
          <a:extLst>
            <a:ext uri="{FF2B5EF4-FFF2-40B4-BE49-F238E27FC236}">
              <a16:creationId xmlns:a16="http://schemas.microsoft.com/office/drawing/2014/main" id="{00000000-0008-0000-2000-00005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69" name="154 CuadroTexto">
          <a:extLst>
            <a:ext uri="{FF2B5EF4-FFF2-40B4-BE49-F238E27FC236}">
              <a16:creationId xmlns:a16="http://schemas.microsoft.com/office/drawing/2014/main" id="{00000000-0008-0000-2000-00005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0" name="155 CuadroTexto">
          <a:extLst>
            <a:ext uri="{FF2B5EF4-FFF2-40B4-BE49-F238E27FC236}">
              <a16:creationId xmlns:a16="http://schemas.microsoft.com/office/drawing/2014/main" id="{00000000-0008-0000-2000-00005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1" name="156 CuadroTexto">
          <a:extLst>
            <a:ext uri="{FF2B5EF4-FFF2-40B4-BE49-F238E27FC236}">
              <a16:creationId xmlns:a16="http://schemas.microsoft.com/office/drawing/2014/main" id="{00000000-0008-0000-2000-00005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2" name="157 CuadroTexto">
          <a:extLst>
            <a:ext uri="{FF2B5EF4-FFF2-40B4-BE49-F238E27FC236}">
              <a16:creationId xmlns:a16="http://schemas.microsoft.com/office/drawing/2014/main" id="{00000000-0008-0000-2000-00005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3" name="158 CuadroTexto">
          <a:extLst>
            <a:ext uri="{FF2B5EF4-FFF2-40B4-BE49-F238E27FC236}">
              <a16:creationId xmlns:a16="http://schemas.microsoft.com/office/drawing/2014/main" id="{00000000-0008-0000-2000-00005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4" name="159 CuadroTexto">
          <a:extLst>
            <a:ext uri="{FF2B5EF4-FFF2-40B4-BE49-F238E27FC236}">
              <a16:creationId xmlns:a16="http://schemas.microsoft.com/office/drawing/2014/main" id="{00000000-0008-0000-2000-00005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5" name="160 CuadroTexto">
          <a:extLst>
            <a:ext uri="{FF2B5EF4-FFF2-40B4-BE49-F238E27FC236}">
              <a16:creationId xmlns:a16="http://schemas.microsoft.com/office/drawing/2014/main" id="{00000000-0008-0000-2000-00005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6" name="161 CuadroTexto">
          <a:extLst>
            <a:ext uri="{FF2B5EF4-FFF2-40B4-BE49-F238E27FC236}">
              <a16:creationId xmlns:a16="http://schemas.microsoft.com/office/drawing/2014/main" id="{00000000-0008-0000-2000-00006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7" name="162 CuadroTexto">
          <a:extLst>
            <a:ext uri="{FF2B5EF4-FFF2-40B4-BE49-F238E27FC236}">
              <a16:creationId xmlns:a16="http://schemas.microsoft.com/office/drawing/2014/main" id="{00000000-0008-0000-2000-00006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8" name="163 CuadroTexto">
          <a:extLst>
            <a:ext uri="{FF2B5EF4-FFF2-40B4-BE49-F238E27FC236}">
              <a16:creationId xmlns:a16="http://schemas.microsoft.com/office/drawing/2014/main" id="{00000000-0008-0000-2000-00006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79" name="164 CuadroTexto">
          <a:extLst>
            <a:ext uri="{FF2B5EF4-FFF2-40B4-BE49-F238E27FC236}">
              <a16:creationId xmlns:a16="http://schemas.microsoft.com/office/drawing/2014/main" id="{00000000-0008-0000-2000-00006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0" name="165 CuadroTexto">
          <a:extLst>
            <a:ext uri="{FF2B5EF4-FFF2-40B4-BE49-F238E27FC236}">
              <a16:creationId xmlns:a16="http://schemas.microsoft.com/office/drawing/2014/main" id="{00000000-0008-0000-2000-00006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1" name="166 CuadroTexto">
          <a:extLst>
            <a:ext uri="{FF2B5EF4-FFF2-40B4-BE49-F238E27FC236}">
              <a16:creationId xmlns:a16="http://schemas.microsoft.com/office/drawing/2014/main" id="{00000000-0008-0000-2000-00006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2" name="167 CuadroTexto">
          <a:extLst>
            <a:ext uri="{FF2B5EF4-FFF2-40B4-BE49-F238E27FC236}">
              <a16:creationId xmlns:a16="http://schemas.microsoft.com/office/drawing/2014/main" id="{00000000-0008-0000-2000-00006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3" name="168 CuadroTexto">
          <a:extLst>
            <a:ext uri="{FF2B5EF4-FFF2-40B4-BE49-F238E27FC236}">
              <a16:creationId xmlns:a16="http://schemas.microsoft.com/office/drawing/2014/main" id="{00000000-0008-0000-2000-00006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4" name="169 CuadroTexto">
          <a:extLst>
            <a:ext uri="{FF2B5EF4-FFF2-40B4-BE49-F238E27FC236}">
              <a16:creationId xmlns:a16="http://schemas.microsoft.com/office/drawing/2014/main" id="{00000000-0008-0000-2000-00006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5" name="170 CuadroTexto">
          <a:extLst>
            <a:ext uri="{FF2B5EF4-FFF2-40B4-BE49-F238E27FC236}">
              <a16:creationId xmlns:a16="http://schemas.microsoft.com/office/drawing/2014/main" id="{00000000-0008-0000-2000-00006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6" name="171 CuadroTexto">
          <a:extLst>
            <a:ext uri="{FF2B5EF4-FFF2-40B4-BE49-F238E27FC236}">
              <a16:creationId xmlns:a16="http://schemas.microsoft.com/office/drawing/2014/main" id="{00000000-0008-0000-2000-00006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7" name="172 CuadroTexto">
          <a:extLst>
            <a:ext uri="{FF2B5EF4-FFF2-40B4-BE49-F238E27FC236}">
              <a16:creationId xmlns:a16="http://schemas.microsoft.com/office/drawing/2014/main" id="{00000000-0008-0000-2000-00006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8" name="173 CuadroTexto">
          <a:extLst>
            <a:ext uri="{FF2B5EF4-FFF2-40B4-BE49-F238E27FC236}">
              <a16:creationId xmlns:a16="http://schemas.microsoft.com/office/drawing/2014/main" id="{00000000-0008-0000-2000-00006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89" name="174 CuadroTexto">
          <a:extLst>
            <a:ext uri="{FF2B5EF4-FFF2-40B4-BE49-F238E27FC236}">
              <a16:creationId xmlns:a16="http://schemas.microsoft.com/office/drawing/2014/main" id="{00000000-0008-0000-2000-00006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0" name="175 CuadroTexto">
          <a:extLst>
            <a:ext uri="{FF2B5EF4-FFF2-40B4-BE49-F238E27FC236}">
              <a16:creationId xmlns:a16="http://schemas.microsoft.com/office/drawing/2014/main" id="{00000000-0008-0000-2000-00006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1" name="176 CuadroTexto">
          <a:extLst>
            <a:ext uri="{FF2B5EF4-FFF2-40B4-BE49-F238E27FC236}">
              <a16:creationId xmlns:a16="http://schemas.microsoft.com/office/drawing/2014/main" id="{00000000-0008-0000-2000-00006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2" name="177 CuadroTexto">
          <a:extLst>
            <a:ext uri="{FF2B5EF4-FFF2-40B4-BE49-F238E27FC236}">
              <a16:creationId xmlns:a16="http://schemas.microsoft.com/office/drawing/2014/main" id="{00000000-0008-0000-2000-00007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3" name="178 CuadroTexto">
          <a:extLst>
            <a:ext uri="{FF2B5EF4-FFF2-40B4-BE49-F238E27FC236}">
              <a16:creationId xmlns:a16="http://schemas.microsoft.com/office/drawing/2014/main" id="{00000000-0008-0000-2000-00007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4" name="179 CuadroTexto">
          <a:extLst>
            <a:ext uri="{FF2B5EF4-FFF2-40B4-BE49-F238E27FC236}">
              <a16:creationId xmlns:a16="http://schemas.microsoft.com/office/drawing/2014/main" id="{00000000-0008-0000-2000-00007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5" name="180 CuadroTexto">
          <a:extLst>
            <a:ext uri="{FF2B5EF4-FFF2-40B4-BE49-F238E27FC236}">
              <a16:creationId xmlns:a16="http://schemas.microsoft.com/office/drawing/2014/main" id="{00000000-0008-0000-2000-00007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6" name="181 CuadroTexto">
          <a:extLst>
            <a:ext uri="{FF2B5EF4-FFF2-40B4-BE49-F238E27FC236}">
              <a16:creationId xmlns:a16="http://schemas.microsoft.com/office/drawing/2014/main" id="{00000000-0008-0000-2000-00007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7" name="182 CuadroTexto">
          <a:extLst>
            <a:ext uri="{FF2B5EF4-FFF2-40B4-BE49-F238E27FC236}">
              <a16:creationId xmlns:a16="http://schemas.microsoft.com/office/drawing/2014/main" id="{00000000-0008-0000-2000-00007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8" name="183 CuadroTexto">
          <a:extLst>
            <a:ext uri="{FF2B5EF4-FFF2-40B4-BE49-F238E27FC236}">
              <a16:creationId xmlns:a16="http://schemas.microsoft.com/office/drawing/2014/main" id="{00000000-0008-0000-2000-00007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399" name="184 CuadroTexto">
          <a:extLst>
            <a:ext uri="{FF2B5EF4-FFF2-40B4-BE49-F238E27FC236}">
              <a16:creationId xmlns:a16="http://schemas.microsoft.com/office/drawing/2014/main" id="{00000000-0008-0000-2000-00007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0" name="185 CuadroTexto">
          <a:extLst>
            <a:ext uri="{FF2B5EF4-FFF2-40B4-BE49-F238E27FC236}">
              <a16:creationId xmlns:a16="http://schemas.microsoft.com/office/drawing/2014/main" id="{00000000-0008-0000-2000-00007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1" name="186 CuadroTexto">
          <a:extLst>
            <a:ext uri="{FF2B5EF4-FFF2-40B4-BE49-F238E27FC236}">
              <a16:creationId xmlns:a16="http://schemas.microsoft.com/office/drawing/2014/main" id="{00000000-0008-0000-2000-00007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2" name="187 CuadroTexto">
          <a:extLst>
            <a:ext uri="{FF2B5EF4-FFF2-40B4-BE49-F238E27FC236}">
              <a16:creationId xmlns:a16="http://schemas.microsoft.com/office/drawing/2014/main" id="{00000000-0008-0000-2000-00007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3" name="188 CuadroTexto">
          <a:extLst>
            <a:ext uri="{FF2B5EF4-FFF2-40B4-BE49-F238E27FC236}">
              <a16:creationId xmlns:a16="http://schemas.microsoft.com/office/drawing/2014/main" id="{00000000-0008-0000-2000-00007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4" name="189 CuadroTexto">
          <a:extLst>
            <a:ext uri="{FF2B5EF4-FFF2-40B4-BE49-F238E27FC236}">
              <a16:creationId xmlns:a16="http://schemas.microsoft.com/office/drawing/2014/main" id="{00000000-0008-0000-2000-00007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5" name="190 CuadroTexto">
          <a:extLst>
            <a:ext uri="{FF2B5EF4-FFF2-40B4-BE49-F238E27FC236}">
              <a16:creationId xmlns:a16="http://schemas.microsoft.com/office/drawing/2014/main" id="{00000000-0008-0000-2000-00007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6" name="191 CuadroTexto">
          <a:extLst>
            <a:ext uri="{FF2B5EF4-FFF2-40B4-BE49-F238E27FC236}">
              <a16:creationId xmlns:a16="http://schemas.microsoft.com/office/drawing/2014/main" id="{00000000-0008-0000-2000-00007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7" name="192 CuadroTexto">
          <a:extLst>
            <a:ext uri="{FF2B5EF4-FFF2-40B4-BE49-F238E27FC236}">
              <a16:creationId xmlns:a16="http://schemas.microsoft.com/office/drawing/2014/main" id="{00000000-0008-0000-2000-00007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8" name="193 CuadroTexto">
          <a:extLst>
            <a:ext uri="{FF2B5EF4-FFF2-40B4-BE49-F238E27FC236}">
              <a16:creationId xmlns:a16="http://schemas.microsoft.com/office/drawing/2014/main" id="{00000000-0008-0000-2000-00008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09" name="194 CuadroTexto">
          <a:extLst>
            <a:ext uri="{FF2B5EF4-FFF2-40B4-BE49-F238E27FC236}">
              <a16:creationId xmlns:a16="http://schemas.microsoft.com/office/drawing/2014/main" id="{00000000-0008-0000-2000-00008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0" name="195 CuadroTexto">
          <a:extLst>
            <a:ext uri="{FF2B5EF4-FFF2-40B4-BE49-F238E27FC236}">
              <a16:creationId xmlns:a16="http://schemas.microsoft.com/office/drawing/2014/main" id="{00000000-0008-0000-2000-00008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1" name="196 CuadroTexto">
          <a:extLst>
            <a:ext uri="{FF2B5EF4-FFF2-40B4-BE49-F238E27FC236}">
              <a16:creationId xmlns:a16="http://schemas.microsoft.com/office/drawing/2014/main" id="{00000000-0008-0000-2000-00008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2" name="197 CuadroTexto">
          <a:extLst>
            <a:ext uri="{FF2B5EF4-FFF2-40B4-BE49-F238E27FC236}">
              <a16:creationId xmlns:a16="http://schemas.microsoft.com/office/drawing/2014/main" id="{00000000-0008-0000-2000-00008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3" name="198 CuadroTexto">
          <a:extLst>
            <a:ext uri="{FF2B5EF4-FFF2-40B4-BE49-F238E27FC236}">
              <a16:creationId xmlns:a16="http://schemas.microsoft.com/office/drawing/2014/main" id="{00000000-0008-0000-2000-00008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4" name="199 CuadroTexto">
          <a:extLst>
            <a:ext uri="{FF2B5EF4-FFF2-40B4-BE49-F238E27FC236}">
              <a16:creationId xmlns:a16="http://schemas.microsoft.com/office/drawing/2014/main" id="{00000000-0008-0000-2000-00008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5" name="200 CuadroTexto">
          <a:extLst>
            <a:ext uri="{FF2B5EF4-FFF2-40B4-BE49-F238E27FC236}">
              <a16:creationId xmlns:a16="http://schemas.microsoft.com/office/drawing/2014/main" id="{00000000-0008-0000-2000-00008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6" name="201 CuadroTexto">
          <a:extLst>
            <a:ext uri="{FF2B5EF4-FFF2-40B4-BE49-F238E27FC236}">
              <a16:creationId xmlns:a16="http://schemas.microsoft.com/office/drawing/2014/main" id="{00000000-0008-0000-2000-00008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7" name="202 CuadroTexto">
          <a:extLst>
            <a:ext uri="{FF2B5EF4-FFF2-40B4-BE49-F238E27FC236}">
              <a16:creationId xmlns:a16="http://schemas.microsoft.com/office/drawing/2014/main" id="{00000000-0008-0000-2000-00008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8" name="203 CuadroTexto">
          <a:extLst>
            <a:ext uri="{FF2B5EF4-FFF2-40B4-BE49-F238E27FC236}">
              <a16:creationId xmlns:a16="http://schemas.microsoft.com/office/drawing/2014/main" id="{00000000-0008-0000-2000-00008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19" name="204 CuadroTexto">
          <a:extLst>
            <a:ext uri="{FF2B5EF4-FFF2-40B4-BE49-F238E27FC236}">
              <a16:creationId xmlns:a16="http://schemas.microsoft.com/office/drawing/2014/main" id="{00000000-0008-0000-2000-00008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0" name="205 CuadroTexto">
          <a:extLst>
            <a:ext uri="{FF2B5EF4-FFF2-40B4-BE49-F238E27FC236}">
              <a16:creationId xmlns:a16="http://schemas.microsoft.com/office/drawing/2014/main" id="{00000000-0008-0000-2000-00008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1" name="206 CuadroTexto">
          <a:extLst>
            <a:ext uri="{FF2B5EF4-FFF2-40B4-BE49-F238E27FC236}">
              <a16:creationId xmlns:a16="http://schemas.microsoft.com/office/drawing/2014/main" id="{00000000-0008-0000-2000-00008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2" name="207 CuadroTexto">
          <a:extLst>
            <a:ext uri="{FF2B5EF4-FFF2-40B4-BE49-F238E27FC236}">
              <a16:creationId xmlns:a16="http://schemas.microsoft.com/office/drawing/2014/main" id="{00000000-0008-0000-2000-00008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3" name="208 CuadroTexto">
          <a:extLst>
            <a:ext uri="{FF2B5EF4-FFF2-40B4-BE49-F238E27FC236}">
              <a16:creationId xmlns:a16="http://schemas.microsoft.com/office/drawing/2014/main" id="{00000000-0008-0000-2000-00008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4" name="209 CuadroTexto">
          <a:extLst>
            <a:ext uri="{FF2B5EF4-FFF2-40B4-BE49-F238E27FC236}">
              <a16:creationId xmlns:a16="http://schemas.microsoft.com/office/drawing/2014/main" id="{00000000-0008-0000-2000-00009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5" name="210 CuadroTexto">
          <a:extLst>
            <a:ext uri="{FF2B5EF4-FFF2-40B4-BE49-F238E27FC236}">
              <a16:creationId xmlns:a16="http://schemas.microsoft.com/office/drawing/2014/main" id="{00000000-0008-0000-2000-00009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6" name="211 CuadroTexto">
          <a:extLst>
            <a:ext uri="{FF2B5EF4-FFF2-40B4-BE49-F238E27FC236}">
              <a16:creationId xmlns:a16="http://schemas.microsoft.com/office/drawing/2014/main" id="{00000000-0008-0000-2000-00009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7" name="212 CuadroTexto">
          <a:extLst>
            <a:ext uri="{FF2B5EF4-FFF2-40B4-BE49-F238E27FC236}">
              <a16:creationId xmlns:a16="http://schemas.microsoft.com/office/drawing/2014/main" id="{00000000-0008-0000-2000-00009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8" name="213 CuadroTexto">
          <a:extLst>
            <a:ext uri="{FF2B5EF4-FFF2-40B4-BE49-F238E27FC236}">
              <a16:creationId xmlns:a16="http://schemas.microsoft.com/office/drawing/2014/main" id="{00000000-0008-0000-2000-00009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29" name="214 CuadroTexto">
          <a:extLst>
            <a:ext uri="{FF2B5EF4-FFF2-40B4-BE49-F238E27FC236}">
              <a16:creationId xmlns:a16="http://schemas.microsoft.com/office/drawing/2014/main" id="{00000000-0008-0000-2000-00009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0" name="215 CuadroTexto">
          <a:extLst>
            <a:ext uri="{FF2B5EF4-FFF2-40B4-BE49-F238E27FC236}">
              <a16:creationId xmlns:a16="http://schemas.microsoft.com/office/drawing/2014/main" id="{00000000-0008-0000-2000-00009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1" name="216 CuadroTexto">
          <a:extLst>
            <a:ext uri="{FF2B5EF4-FFF2-40B4-BE49-F238E27FC236}">
              <a16:creationId xmlns:a16="http://schemas.microsoft.com/office/drawing/2014/main" id="{00000000-0008-0000-2000-00009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2" name="217 CuadroTexto">
          <a:extLst>
            <a:ext uri="{FF2B5EF4-FFF2-40B4-BE49-F238E27FC236}">
              <a16:creationId xmlns:a16="http://schemas.microsoft.com/office/drawing/2014/main" id="{00000000-0008-0000-2000-00009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3" name="218 CuadroTexto">
          <a:extLst>
            <a:ext uri="{FF2B5EF4-FFF2-40B4-BE49-F238E27FC236}">
              <a16:creationId xmlns:a16="http://schemas.microsoft.com/office/drawing/2014/main" id="{00000000-0008-0000-2000-00009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4" name="219 CuadroTexto">
          <a:extLst>
            <a:ext uri="{FF2B5EF4-FFF2-40B4-BE49-F238E27FC236}">
              <a16:creationId xmlns:a16="http://schemas.microsoft.com/office/drawing/2014/main" id="{00000000-0008-0000-2000-00009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5" name="220 CuadroTexto">
          <a:extLst>
            <a:ext uri="{FF2B5EF4-FFF2-40B4-BE49-F238E27FC236}">
              <a16:creationId xmlns:a16="http://schemas.microsoft.com/office/drawing/2014/main" id="{00000000-0008-0000-2000-00009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6" name="221 CuadroTexto">
          <a:extLst>
            <a:ext uri="{FF2B5EF4-FFF2-40B4-BE49-F238E27FC236}">
              <a16:creationId xmlns:a16="http://schemas.microsoft.com/office/drawing/2014/main" id="{00000000-0008-0000-2000-00009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7" name="222 CuadroTexto">
          <a:extLst>
            <a:ext uri="{FF2B5EF4-FFF2-40B4-BE49-F238E27FC236}">
              <a16:creationId xmlns:a16="http://schemas.microsoft.com/office/drawing/2014/main" id="{00000000-0008-0000-2000-00009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8" name="223 CuadroTexto">
          <a:extLst>
            <a:ext uri="{FF2B5EF4-FFF2-40B4-BE49-F238E27FC236}">
              <a16:creationId xmlns:a16="http://schemas.microsoft.com/office/drawing/2014/main" id="{00000000-0008-0000-2000-00009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39" name="224 CuadroTexto">
          <a:extLst>
            <a:ext uri="{FF2B5EF4-FFF2-40B4-BE49-F238E27FC236}">
              <a16:creationId xmlns:a16="http://schemas.microsoft.com/office/drawing/2014/main" id="{00000000-0008-0000-2000-00009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0" name="225 CuadroTexto">
          <a:extLst>
            <a:ext uri="{FF2B5EF4-FFF2-40B4-BE49-F238E27FC236}">
              <a16:creationId xmlns:a16="http://schemas.microsoft.com/office/drawing/2014/main" id="{00000000-0008-0000-2000-0000A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1" name="226 CuadroTexto">
          <a:extLst>
            <a:ext uri="{FF2B5EF4-FFF2-40B4-BE49-F238E27FC236}">
              <a16:creationId xmlns:a16="http://schemas.microsoft.com/office/drawing/2014/main" id="{00000000-0008-0000-2000-0000A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2" name="227 CuadroTexto">
          <a:extLst>
            <a:ext uri="{FF2B5EF4-FFF2-40B4-BE49-F238E27FC236}">
              <a16:creationId xmlns:a16="http://schemas.microsoft.com/office/drawing/2014/main" id="{00000000-0008-0000-2000-0000A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3" name="228 CuadroTexto">
          <a:extLst>
            <a:ext uri="{FF2B5EF4-FFF2-40B4-BE49-F238E27FC236}">
              <a16:creationId xmlns:a16="http://schemas.microsoft.com/office/drawing/2014/main" id="{00000000-0008-0000-2000-0000A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4" name="229 CuadroTexto">
          <a:extLst>
            <a:ext uri="{FF2B5EF4-FFF2-40B4-BE49-F238E27FC236}">
              <a16:creationId xmlns:a16="http://schemas.microsoft.com/office/drawing/2014/main" id="{00000000-0008-0000-2000-0000A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5" name="230 CuadroTexto">
          <a:extLst>
            <a:ext uri="{FF2B5EF4-FFF2-40B4-BE49-F238E27FC236}">
              <a16:creationId xmlns:a16="http://schemas.microsoft.com/office/drawing/2014/main" id="{00000000-0008-0000-2000-0000A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6" name="231 CuadroTexto">
          <a:extLst>
            <a:ext uri="{FF2B5EF4-FFF2-40B4-BE49-F238E27FC236}">
              <a16:creationId xmlns:a16="http://schemas.microsoft.com/office/drawing/2014/main" id="{00000000-0008-0000-2000-0000A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7" name="232 CuadroTexto">
          <a:extLst>
            <a:ext uri="{FF2B5EF4-FFF2-40B4-BE49-F238E27FC236}">
              <a16:creationId xmlns:a16="http://schemas.microsoft.com/office/drawing/2014/main" id="{00000000-0008-0000-2000-0000A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8" name="233 CuadroTexto">
          <a:extLst>
            <a:ext uri="{FF2B5EF4-FFF2-40B4-BE49-F238E27FC236}">
              <a16:creationId xmlns:a16="http://schemas.microsoft.com/office/drawing/2014/main" id="{00000000-0008-0000-2000-0000A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49" name="234 CuadroTexto">
          <a:extLst>
            <a:ext uri="{FF2B5EF4-FFF2-40B4-BE49-F238E27FC236}">
              <a16:creationId xmlns:a16="http://schemas.microsoft.com/office/drawing/2014/main" id="{00000000-0008-0000-2000-0000A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0" name="235 CuadroTexto">
          <a:extLst>
            <a:ext uri="{FF2B5EF4-FFF2-40B4-BE49-F238E27FC236}">
              <a16:creationId xmlns:a16="http://schemas.microsoft.com/office/drawing/2014/main" id="{00000000-0008-0000-2000-0000A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1" name="236 CuadroTexto">
          <a:extLst>
            <a:ext uri="{FF2B5EF4-FFF2-40B4-BE49-F238E27FC236}">
              <a16:creationId xmlns:a16="http://schemas.microsoft.com/office/drawing/2014/main" id="{00000000-0008-0000-2000-0000A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2" name="237 CuadroTexto">
          <a:extLst>
            <a:ext uri="{FF2B5EF4-FFF2-40B4-BE49-F238E27FC236}">
              <a16:creationId xmlns:a16="http://schemas.microsoft.com/office/drawing/2014/main" id="{00000000-0008-0000-2000-0000A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3" name="238 CuadroTexto">
          <a:extLst>
            <a:ext uri="{FF2B5EF4-FFF2-40B4-BE49-F238E27FC236}">
              <a16:creationId xmlns:a16="http://schemas.microsoft.com/office/drawing/2014/main" id="{00000000-0008-0000-2000-0000A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4" name="239 CuadroTexto">
          <a:extLst>
            <a:ext uri="{FF2B5EF4-FFF2-40B4-BE49-F238E27FC236}">
              <a16:creationId xmlns:a16="http://schemas.microsoft.com/office/drawing/2014/main" id="{00000000-0008-0000-2000-0000A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5" name="240 CuadroTexto">
          <a:extLst>
            <a:ext uri="{FF2B5EF4-FFF2-40B4-BE49-F238E27FC236}">
              <a16:creationId xmlns:a16="http://schemas.microsoft.com/office/drawing/2014/main" id="{00000000-0008-0000-2000-0000A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6" name="241 CuadroTexto">
          <a:extLst>
            <a:ext uri="{FF2B5EF4-FFF2-40B4-BE49-F238E27FC236}">
              <a16:creationId xmlns:a16="http://schemas.microsoft.com/office/drawing/2014/main" id="{00000000-0008-0000-2000-0000B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7" name="242 CuadroTexto">
          <a:extLst>
            <a:ext uri="{FF2B5EF4-FFF2-40B4-BE49-F238E27FC236}">
              <a16:creationId xmlns:a16="http://schemas.microsoft.com/office/drawing/2014/main" id="{00000000-0008-0000-2000-0000B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8" name="243 CuadroTexto">
          <a:extLst>
            <a:ext uri="{FF2B5EF4-FFF2-40B4-BE49-F238E27FC236}">
              <a16:creationId xmlns:a16="http://schemas.microsoft.com/office/drawing/2014/main" id="{00000000-0008-0000-2000-0000B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59" name="244 CuadroTexto">
          <a:extLst>
            <a:ext uri="{FF2B5EF4-FFF2-40B4-BE49-F238E27FC236}">
              <a16:creationId xmlns:a16="http://schemas.microsoft.com/office/drawing/2014/main" id="{00000000-0008-0000-2000-0000B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0" name="245 CuadroTexto">
          <a:extLst>
            <a:ext uri="{FF2B5EF4-FFF2-40B4-BE49-F238E27FC236}">
              <a16:creationId xmlns:a16="http://schemas.microsoft.com/office/drawing/2014/main" id="{00000000-0008-0000-2000-0000B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1" name="246 CuadroTexto">
          <a:extLst>
            <a:ext uri="{FF2B5EF4-FFF2-40B4-BE49-F238E27FC236}">
              <a16:creationId xmlns:a16="http://schemas.microsoft.com/office/drawing/2014/main" id="{00000000-0008-0000-2000-0000B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2" name="247 CuadroTexto">
          <a:extLst>
            <a:ext uri="{FF2B5EF4-FFF2-40B4-BE49-F238E27FC236}">
              <a16:creationId xmlns:a16="http://schemas.microsoft.com/office/drawing/2014/main" id="{00000000-0008-0000-2000-0000B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3" name="248 CuadroTexto">
          <a:extLst>
            <a:ext uri="{FF2B5EF4-FFF2-40B4-BE49-F238E27FC236}">
              <a16:creationId xmlns:a16="http://schemas.microsoft.com/office/drawing/2014/main" id="{00000000-0008-0000-2000-0000B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4" name="249 CuadroTexto">
          <a:extLst>
            <a:ext uri="{FF2B5EF4-FFF2-40B4-BE49-F238E27FC236}">
              <a16:creationId xmlns:a16="http://schemas.microsoft.com/office/drawing/2014/main" id="{00000000-0008-0000-2000-0000B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5" name="250 CuadroTexto">
          <a:extLst>
            <a:ext uri="{FF2B5EF4-FFF2-40B4-BE49-F238E27FC236}">
              <a16:creationId xmlns:a16="http://schemas.microsoft.com/office/drawing/2014/main" id="{00000000-0008-0000-2000-0000B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6" name="251 CuadroTexto">
          <a:extLst>
            <a:ext uri="{FF2B5EF4-FFF2-40B4-BE49-F238E27FC236}">
              <a16:creationId xmlns:a16="http://schemas.microsoft.com/office/drawing/2014/main" id="{00000000-0008-0000-2000-0000B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7" name="252 CuadroTexto">
          <a:extLst>
            <a:ext uri="{FF2B5EF4-FFF2-40B4-BE49-F238E27FC236}">
              <a16:creationId xmlns:a16="http://schemas.microsoft.com/office/drawing/2014/main" id="{00000000-0008-0000-2000-0000B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8" name="253 CuadroTexto">
          <a:extLst>
            <a:ext uri="{FF2B5EF4-FFF2-40B4-BE49-F238E27FC236}">
              <a16:creationId xmlns:a16="http://schemas.microsoft.com/office/drawing/2014/main" id="{00000000-0008-0000-2000-0000B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69" name="254 CuadroTexto">
          <a:extLst>
            <a:ext uri="{FF2B5EF4-FFF2-40B4-BE49-F238E27FC236}">
              <a16:creationId xmlns:a16="http://schemas.microsoft.com/office/drawing/2014/main" id="{00000000-0008-0000-2000-0000B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0" name="255 CuadroTexto">
          <a:extLst>
            <a:ext uri="{FF2B5EF4-FFF2-40B4-BE49-F238E27FC236}">
              <a16:creationId xmlns:a16="http://schemas.microsoft.com/office/drawing/2014/main" id="{00000000-0008-0000-2000-0000B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1" name="256 CuadroTexto">
          <a:extLst>
            <a:ext uri="{FF2B5EF4-FFF2-40B4-BE49-F238E27FC236}">
              <a16:creationId xmlns:a16="http://schemas.microsoft.com/office/drawing/2014/main" id="{00000000-0008-0000-2000-0000B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2" name="257 CuadroTexto">
          <a:extLst>
            <a:ext uri="{FF2B5EF4-FFF2-40B4-BE49-F238E27FC236}">
              <a16:creationId xmlns:a16="http://schemas.microsoft.com/office/drawing/2014/main" id="{00000000-0008-0000-2000-0000C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3" name="258 CuadroTexto">
          <a:extLst>
            <a:ext uri="{FF2B5EF4-FFF2-40B4-BE49-F238E27FC236}">
              <a16:creationId xmlns:a16="http://schemas.microsoft.com/office/drawing/2014/main" id="{00000000-0008-0000-2000-0000C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4" name="259 CuadroTexto">
          <a:extLst>
            <a:ext uri="{FF2B5EF4-FFF2-40B4-BE49-F238E27FC236}">
              <a16:creationId xmlns:a16="http://schemas.microsoft.com/office/drawing/2014/main" id="{00000000-0008-0000-2000-0000C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5" name="260 CuadroTexto">
          <a:extLst>
            <a:ext uri="{FF2B5EF4-FFF2-40B4-BE49-F238E27FC236}">
              <a16:creationId xmlns:a16="http://schemas.microsoft.com/office/drawing/2014/main" id="{00000000-0008-0000-2000-0000C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6" name="261 CuadroTexto">
          <a:extLst>
            <a:ext uri="{FF2B5EF4-FFF2-40B4-BE49-F238E27FC236}">
              <a16:creationId xmlns:a16="http://schemas.microsoft.com/office/drawing/2014/main" id="{00000000-0008-0000-2000-0000C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7" name="262 CuadroTexto">
          <a:extLst>
            <a:ext uri="{FF2B5EF4-FFF2-40B4-BE49-F238E27FC236}">
              <a16:creationId xmlns:a16="http://schemas.microsoft.com/office/drawing/2014/main" id="{00000000-0008-0000-2000-0000C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8" name="263 CuadroTexto">
          <a:extLst>
            <a:ext uri="{FF2B5EF4-FFF2-40B4-BE49-F238E27FC236}">
              <a16:creationId xmlns:a16="http://schemas.microsoft.com/office/drawing/2014/main" id="{00000000-0008-0000-2000-0000C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79" name="264 CuadroTexto">
          <a:extLst>
            <a:ext uri="{FF2B5EF4-FFF2-40B4-BE49-F238E27FC236}">
              <a16:creationId xmlns:a16="http://schemas.microsoft.com/office/drawing/2014/main" id="{00000000-0008-0000-2000-0000C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0" name="265 CuadroTexto">
          <a:extLst>
            <a:ext uri="{FF2B5EF4-FFF2-40B4-BE49-F238E27FC236}">
              <a16:creationId xmlns:a16="http://schemas.microsoft.com/office/drawing/2014/main" id="{00000000-0008-0000-2000-0000C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1" name="266 CuadroTexto">
          <a:extLst>
            <a:ext uri="{FF2B5EF4-FFF2-40B4-BE49-F238E27FC236}">
              <a16:creationId xmlns:a16="http://schemas.microsoft.com/office/drawing/2014/main" id="{00000000-0008-0000-2000-0000C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482" name="267 CuadroTexto">
          <a:extLst>
            <a:ext uri="{FF2B5EF4-FFF2-40B4-BE49-F238E27FC236}">
              <a16:creationId xmlns:a16="http://schemas.microsoft.com/office/drawing/2014/main" id="{00000000-0008-0000-2000-0000C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483" name="268 CuadroTexto">
          <a:extLst>
            <a:ext uri="{FF2B5EF4-FFF2-40B4-BE49-F238E27FC236}">
              <a16:creationId xmlns:a16="http://schemas.microsoft.com/office/drawing/2014/main" id="{00000000-0008-0000-2000-0000C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4" name="269 CuadroTexto">
          <a:extLst>
            <a:ext uri="{FF2B5EF4-FFF2-40B4-BE49-F238E27FC236}">
              <a16:creationId xmlns:a16="http://schemas.microsoft.com/office/drawing/2014/main" id="{00000000-0008-0000-2000-0000CC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5" name="270 CuadroTexto">
          <a:extLst>
            <a:ext uri="{FF2B5EF4-FFF2-40B4-BE49-F238E27FC236}">
              <a16:creationId xmlns:a16="http://schemas.microsoft.com/office/drawing/2014/main" id="{00000000-0008-0000-2000-0000CD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6" name="271 CuadroTexto">
          <a:extLst>
            <a:ext uri="{FF2B5EF4-FFF2-40B4-BE49-F238E27FC236}">
              <a16:creationId xmlns:a16="http://schemas.microsoft.com/office/drawing/2014/main" id="{00000000-0008-0000-2000-0000CE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7" name="272 CuadroTexto">
          <a:extLst>
            <a:ext uri="{FF2B5EF4-FFF2-40B4-BE49-F238E27FC236}">
              <a16:creationId xmlns:a16="http://schemas.microsoft.com/office/drawing/2014/main" id="{00000000-0008-0000-2000-0000CF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8" name="273 CuadroTexto">
          <a:extLst>
            <a:ext uri="{FF2B5EF4-FFF2-40B4-BE49-F238E27FC236}">
              <a16:creationId xmlns:a16="http://schemas.microsoft.com/office/drawing/2014/main" id="{00000000-0008-0000-2000-0000D0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89" name="274 CuadroTexto">
          <a:extLst>
            <a:ext uri="{FF2B5EF4-FFF2-40B4-BE49-F238E27FC236}">
              <a16:creationId xmlns:a16="http://schemas.microsoft.com/office/drawing/2014/main" id="{00000000-0008-0000-2000-0000D1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0" name="275 CuadroTexto">
          <a:extLst>
            <a:ext uri="{FF2B5EF4-FFF2-40B4-BE49-F238E27FC236}">
              <a16:creationId xmlns:a16="http://schemas.microsoft.com/office/drawing/2014/main" id="{00000000-0008-0000-2000-0000D2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1" name="276 CuadroTexto">
          <a:extLst>
            <a:ext uri="{FF2B5EF4-FFF2-40B4-BE49-F238E27FC236}">
              <a16:creationId xmlns:a16="http://schemas.microsoft.com/office/drawing/2014/main" id="{00000000-0008-0000-2000-0000D3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2" name="277 CuadroTexto">
          <a:extLst>
            <a:ext uri="{FF2B5EF4-FFF2-40B4-BE49-F238E27FC236}">
              <a16:creationId xmlns:a16="http://schemas.microsoft.com/office/drawing/2014/main" id="{00000000-0008-0000-2000-0000D4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3" name="278 CuadroTexto">
          <a:extLst>
            <a:ext uri="{FF2B5EF4-FFF2-40B4-BE49-F238E27FC236}">
              <a16:creationId xmlns:a16="http://schemas.microsoft.com/office/drawing/2014/main" id="{00000000-0008-0000-2000-0000D5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4" name="279 CuadroTexto">
          <a:extLst>
            <a:ext uri="{FF2B5EF4-FFF2-40B4-BE49-F238E27FC236}">
              <a16:creationId xmlns:a16="http://schemas.microsoft.com/office/drawing/2014/main" id="{00000000-0008-0000-2000-0000D6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5" name="280 CuadroTexto">
          <a:extLst>
            <a:ext uri="{FF2B5EF4-FFF2-40B4-BE49-F238E27FC236}">
              <a16:creationId xmlns:a16="http://schemas.microsoft.com/office/drawing/2014/main" id="{00000000-0008-0000-2000-0000D7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6" name="281 CuadroTexto">
          <a:extLst>
            <a:ext uri="{FF2B5EF4-FFF2-40B4-BE49-F238E27FC236}">
              <a16:creationId xmlns:a16="http://schemas.microsoft.com/office/drawing/2014/main" id="{00000000-0008-0000-2000-0000D8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7" name="282 CuadroTexto">
          <a:extLst>
            <a:ext uri="{FF2B5EF4-FFF2-40B4-BE49-F238E27FC236}">
              <a16:creationId xmlns:a16="http://schemas.microsoft.com/office/drawing/2014/main" id="{00000000-0008-0000-2000-0000D9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8" name="283 CuadroTexto">
          <a:extLst>
            <a:ext uri="{FF2B5EF4-FFF2-40B4-BE49-F238E27FC236}">
              <a16:creationId xmlns:a16="http://schemas.microsoft.com/office/drawing/2014/main" id="{00000000-0008-0000-2000-0000DA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499" name="284 CuadroTexto">
          <a:extLst>
            <a:ext uri="{FF2B5EF4-FFF2-40B4-BE49-F238E27FC236}">
              <a16:creationId xmlns:a16="http://schemas.microsoft.com/office/drawing/2014/main" id="{00000000-0008-0000-2000-0000DB05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00" name="285 CuadroTexto">
          <a:extLst>
            <a:ext uri="{FF2B5EF4-FFF2-40B4-BE49-F238E27FC236}">
              <a16:creationId xmlns:a16="http://schemas.microsoft.com/office/drawing/2014/main" id="{00000000-0008-0000-2000-0000D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1" name="286 CuadroTexto">
          <a:extLst>
            <a:ext uri="{FF2B5EF4-FFF2-40B4-BE49-F238E27FC236}">
              <a16:creationId xmlns:a16="http://schemas.microsoft.com/office/drawing/2014/main" id="{00000000-0008-0000-2000-0000D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2" name="287 CuadroTexto">
          <a:extLst>
            <a:ext uri="{FF2B5EF4-FFF2-40B4-BE49-F238E27FC236}">
              <a16:creationId xmlns:a16="http://schemas.microsoft.com/office/drawing/2014/main" id="{00000000-0008-0000-2000-0000D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3" name="288 CuadroTexto">
          <a:extLst>
            <a:ext uri="{FF2B5EF4-FFF2-40B4-BE49-F238E27FC236}">
              <a16:creationId xmlns:a16="http://schemas.microsoft.com/office/drawing/2014/main" id="{00000000-0008-0000-2000-0000D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4" name="289 CuadroTexto">
          <a:extLst>
            <a:ext uri="{FF2B5EF4-FFF2-40B4-BE49-F238E27FC236}">
              <a16:creationId xmlns:a16="http://schemas.microsoft.com/office/drawing/2014/main" id="{00000000-0008-0000-2000-0000E0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5" name="290 CuadroTexto">
          <a:extLst>
            <a:ext uri="{FF2B5EF4-FFF2-40B4-BE49-F238E27FC236}">
              <a16:creationId xmlns:a16="http://schemas.microsoft.com/office/drawing/2014/main" id="{00000000-0008-0000-2000-0000E1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6" name="291 CuadroTexto">
          <a:extLst>
            <a:ext uri="{FF2B5EF4-FFF2-40B4-BE49-F238E27FC236}">
              <a16:creationId xmlns:a16="http://schemas.microsoft.com/office/drawing/2014/main" id="{00000000-0008-0000-2000-0000E2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7" name="292 CuadroTexto">
          <a:extLst>
            <a:ext uri="{FF2B5EF4-FFF2-40B4-BE49-F238E27FC236}">
              <a16:creationId xmlns:a16="http://schemas.microsoft.com/office/drawing/2014/main" id="{00000000-0008-0000-2000-0000E3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8" name="293 CuadroTexto">
          <a:extLst>
            <a:ext uri="{FF2B5EF4-FFF2-40B4-BE49-F238E27FC236}">
              <a16:creationId xmlns:a16="http://schemas.microsoft.com/office/drawing/2014/main" id="{00000000-0008-0000-2000-0000E4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09" name="294 CuadroTexto">
          <a:extLst>
            <a:ext uri="{FF2B5EF4-FFF2-40B4-BE49-F238E27FC236}">
              <a16:creationId xmlns:a16="http://schemas.microsoft.com/office/drawing/2014/main" id="{00000000-0008-0000-2000-0000E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0" name="295 CuadroTexto">
          <a:extLst>
            <a:ext uri="{FF2B5EF4-FFF2-40B4-BE49-F238E27FC236}">
              <a16:creationId xmlns:a16="http://schemas.microsoft.com/office/drawing/2014/main" id="{00000000-0008-0000-2000-0000E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1" name="296 CuadroTexto">
          <a:extLst>
            <a:ext uri="{FF2B5EF4-FFF2-40B4-BE49-F238E27FC236}">
              <a16:creationId xmlns:a16="http://schemas.microsoft.com/office/drawing/2014/main" id="{00000000-0008-0000-2000-0000E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12" name="17 CuadroTexto">
          <a:extLst>
            <a:ext uri="{FF2B5EF4-FFF2-40B4-BE49-F238E27FC236}">
              <a16:creationId xmlns:a16="http://schemas.microsoft.com/office/drawing/2014/main" id="{00000000-0008-0000-2000-0000E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513" name="90 CuadroTexto">
          <a:extLst>
            <a:ext uri="{FF2B5EF4-FFF2-40B4-BE49-F238E27FC236}">
              <a16:creationId xmlns:a16="http://schemas.microsoft.com/office/drawing/2014/main" id="{00000000-0008-0000-2000-0000E9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4" name="91 CuadroTexto">
          <a:extLst>
            <a:ext uri="{FF2B5EF4-FFF2-40B4-BE49-F238E27FC236}">
              <a16:creationId xmlns:a16="http://schemas.microsoft.com/office/drawing/2014/main" id="{00000000-0008-0000-2000-0000EA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5" name="92 CuadroTexto">
          <a:extLst>
            <a:ext uri="{FF2B5EF4-FFF2-40B4-BE49-F238E27FC236}">
              <a16:creationId xmlns:a16="http://schemas.microsoft.com/office/drawing/2014/main" id="{00000000-0008-0000-2000-0000EB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6" name="93 CuadroTexto">
          <a:extLst>
            <a:ext uri="{FF2B5EF4-FFF2-40B4-BE49-F238E27FC236}">
              <a16:creationId xmlns:a16="http://schemas.microsoft.com/office/drawing/2014/main" id="{00000000-0008-0000-2000-0000EC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7" name="94 CuadroTexto">
          <a:extLst>
            <a:ext uri="{FF2B5EF4-FFF2-40B4-BE49-F238E27FC236}">
              <a16:creationId xmlns:a16="http://schemas.microsoft.com/office/drawing/2014/main" id="{00000000-0008-0000-2000-0000ED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8" name="95 CuadroTexto">
          <a:extLst>
            <a:ext uri="{FF2B5EF4-FFF2-40B4-BE49-F238E27FC236}">
              <a16:creationId xmlns:a16="http://schemas.microsoft.com/office/drawing/2014/main" id="{00000000-0008-0000-2000-0000EE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19" name="96 CuadroTexto">
          <a:extLst>
            <a:ext uri="{FF2B5EF4-FFF2-40B4-BE49-F238E27FC236}">
              <a16:creationId xmlns:a16="http://schemas.microsoft.com/office/drawing/2014/main" id="{00000000-0008-0000-2000-0000EF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0" name="97 CuadroTexto">
          <a:extLst>
            <a:ext uri="{FF2B5EF4-FFF2-40B4-BE49-F238E27FC236}">
              <a16:creationId xmlns:a16="http://schemas.microsoft.com/office/drawing/2014/main" id="{00000000-0008-0000-2000-0000F0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1" name="98 CuadroTexto">
          <a:extLst>
            <a:ext uri="{FF2B5EF4-FFF2-40B4-BE49-F238E27FC236}">
              <a16:creationId xmlns:a16="http://schemas.microsoft.com/office/drawing/2014/main" id="{00000000-0008-0000-2000-0000F1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2" name="99 CuadroTexto">
          <a:extLst>
            <a:ext uri="{FF2B5EF4-FFF2-40B4-BE49-F238E27FC236}">
              <a16:creationId xmlns:a16="http://schemas.microsoft.com/office/drawing/2014/main" id="{00000000-0008-0000-2000-0000F2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3" name="100 CuadroTexto">
          <a:extLst>
            <a:ext uri="{FF2B5EF4-FFF2-40B4-BE49-F238E27FC236}">
              <a16:creationId xmlns:a16="http://schemas.microsoft.com/office/drawing/2014/main" id="{00000000-0008-0000-2000-0000F3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524" name="101 CuadroTexto">
          <a:extLst>
            <a:ext uri="{FF2B5EF4-FFF2-40B4-BE49-F238E27FC236}">
              <a16:creationId xmlns:a16="http://schemas.microsoft.com/office/drawing/2014/main" id="{00000000-0008-0000-2000-0000F40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525" name="118 CuadroTexto">
          <a:extLst>
            <a:ext uri="{FF2B5EF4-FFF2-40B4-BE49-F238E27FC236}">
              <a16:creationId xmlns:a16="http://schemas.microsoft.com/office/drawing/2014/main" id="{00000000-0008-0000-2000-0000F5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6" name="119 CuadroTexto">
          <a:extLst>
            <a:ext uri="{FF2B5EF4-FFF2-40B4-BE49-F238E27FC236}">
              <a16:creationId xmlns:a16="http://schemas.microsoft.com/office/drawing/2014/main" id="{00000000-0008-0000-2000-0000F6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7" name="120 CuadroTexto">
          <a:extLst>
            <a:ext uri="{FF2B5EF4-FFF2-40B4-BE49-F238E27FC236}">
              <a16:creationId xmlns:a16="http://schemas.microsoft.com/office/drawing/2014/main" id="{00000000-0008-0000-2000-0000F7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8" name="121 CuadroTexto">
          <a:extLst>
            <a:ext uri="{FF2B5EF4-FFF2-40B4-BE49-F238E27FC236}">
              <a16:creationId xmlns:a16="http://schemas.microsoft.com/office/drawing/2014/main" id="{00000000-0008-0000-2000-0000F8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29" name="122 CuadroTexto">
          <a:extLst>
            <a:ext uri="{FF2B5EF4-FFF2-40B4-BE49-F238E27FC236}">
              <a16:creationId xmlns:a16="http://schemas.microsoft.com/office/drawing/2014/main" id="{00000000-0008-0000-2000-0000F9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0" name="123 CuadroTexto">
          <a:extLst>
            <a:ext uri="{FF2B5EF4-FFF2-40B4-BE49-F238E27FC236}">
              <a16:creationId xmlns:a16="http://schemas.microsoft.com/office/drawing/2014/main" id="{00000000-0008-0000-2000-0000FA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1" name="124 CuadroTexto">
          <a:extLst>
            <a:ext uri="{FF2B5EF4-FFF2-40B4-BE49-F238E27FC236}">
              <a16:creationId xmlns:a16="http://schemas.microsoft.com/office/drawing/2014/main" id="{00000000-0008-0000-2000-0000FB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2" name="125 CuadroTexto">
          <a:extLst>
            <a:ext uri="{FF2B5EF4-FFF2-40B4-BE49-F238E27FC236}">
              <a16:creationId xmlns:a16="http://schemas.microsoft.com/office/drawing/2014/main" id="{00000000-0008-0000-2000-0000FC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3" name="143 CuadroTexto">
          <a:extLst>
            <a:ext uri="{FF2B5EF4-FFF2-40B4-BE49-F238E27FC236}">
              <a16:creationId xmlns:a16="http://schemas.microsoft.com/office/drawing/2014/main" id="{00000000-0008-0000-2000-0000FD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4" name="144 CuadroTexto">
          <a:extLst>
            <a:ext uri="{FF2B5EF4-FFF2-40B4-BE49-F238E27FC236}">
              <a16:creationId xmlns:a16="http://schemas.microsoft.com/office/drawing/2014/main" id="{00000000-0008-0000-2000-0000FE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5" name="145 CuadroTexto">
          <a:extLst>
            <a:ext uri="{FF2B5EF4-FFF2-40B4-BE49-F238E27FC236}">
              <a16:creationId xmlns:a16="http://schemas.microsoft.com/office/drawing/2014/main" id="{00000000-0008-0000-2000-0000FF0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6" name="146 CuadroTexto">
          <a:extLst>
            <a:ext uri="{FF2B5EF4-FFF2-40B4-BE49-F238E27FC236}">
              <a16:creationId xmlns:a16="http://schemas.microsoft.com/office/drawing/2014/main" id="{00000000-0008-0000-2000-00000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7" name="147 CuadroTexto">
          <a:extLst>
            <a:ext uri="{FF2B5EF4-FFF2-40B4-BE49-F238E27FC236}">
              <a16:creationId xmlns:a16="http://schemas.microsoft.com/office/drawing/2014/main" id="{00000000-0008-0000-2000-00000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8" name="148 CuadroTexto">
          <a:extLst>
            <a:ext uri="{FF2B5EF4-FFF2-40B4-BE49-F238E27FC236}">
              <a16:creationId xmlns:a16="http://schemas.microsoft.com/office/drawing/2014/main" id="{00000000-0008-0000-2000-00000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39" name="149 CuadroTexto">
          <a:extLst>
            <a:ext uri="{FF2B5EF4-FFF2-40B4-BE49-F238E27FC236}">
              <a16:creationId xmlns:a16="http://schemas.microsoft.com/office/drawing/2014/main" id="{00000000-0008-0000-2000-00000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0" name="150 CuadroTexto">
          <a:extLst>
            <a:ext uri="{FF2B5EF4-FFF2-40B4-BE49-F238E27FC236}">
              <a16:creationId xmlns:a16="http://schemas.microsoft.com/office/drawing/2014/main" id="{00000000-0008-0000-2000-00000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1" name="151 CuadroTexto">
          <a:extLst>
            <a:ext uri="{FF2B5EF4-FFF2-40B4-BE49-F238E27FC236}">
              <a16:creationId xmlns:a16="http://schemas.microsoft.com/office/drawing/2014/main" id="{00000000-0008-0000-2000-00000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2" name="152 CuadroTexto">
          <a:extLst>
            <a:ext uri="{FF2B5EF4-FFF2-40B4-BE49-F238E27FC236}">
              <a16:creationId xmlns:a16="http://schemas.microsoft.com/office/drawing/2014/main" id="{00000000-0008-0000-2000-00000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3" name="153 CuadroTexto">
          <a:extLst>
            <a:ext uri="{FF2B5EF4-FFF2-40B4-BE49-F238E27FC236}">
              <a16:creationId xmlns:a16="http://schemas.microsoft.com/office/drawing/2014/main" id="{00000000-0008-0000-2000-00000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4" name="154 CuadroTexto">
          <a:extLst>
            <a:ext uri="{FF2B5EF4-FFF2-40B4-BE49-F238E27FC236}">
              <a16:creationId xmlns:a16="http://schemas.microsoft.com/office/drawing/2014/main" id="{00000000-0008-0000-2000-00000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5" name="155 CuadroTexto">
          <a:extLst>
            <a:ext uri="{FF2B5EF4-FFF2-40B4-BE49-F238E27FC236}">
              <a16:creationId xmlns:a16="http://schemas.microsoft.com/office/drawing/2014/main" id="{00000000-0008-0000-2000-00000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6" name="156 CuadroTexto">
          <a:extLst>
            <a:ext uri="{FF2B5EF4-FFF2-40B4-BE49-F238E27FC236}">
              <a16:creationId xmlns:a16="http://schemas.microsoft.com/office/drawing/2014/main" id="{00000000-0008-0000-2000-00000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7" name="157 CuadroTexto">
          <a:extLst>
            <a:ext uri="{FF2B5EF4-FFF2-40B4-BE49-F238E27FC236}">
              <a16:creationId xmlns:a16="http://schemas.microsoft.com/office/drawing/2014/main" id="{00000000-0008-0000-2000-00000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8" name="158 CuadroTexto">
          <a:extLst>
            <a:ext uri="{FF2B5EF4-FFF2-40B4-BE49-F238E27FC236}">
              <a16:creationId xmlns:a16="http://schemas.microsoft.com/office/drawing/2014/main" id="{00000000-0008-0000-2000-00000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49" name="159 CuadroTexto">
          <a:extLst>
            <a:ext uri="{FF2B5EF4-FFF2-40B4-BE49-F238E27FC236}">
              <a16:creationId xmlns:a16="http://schemas.microsoft.com/office/drawing/2014/main" id="{00000000-0008-0000-2000-00000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0" name="160 CuadroTexto">
          <a:extLst>
            <a:ext uri="{FF2B5EF4-FFF2-40B4-BE49-F238E27FC236}">
              <a16:creationId xmlns:a16="http://schemas.microsoft.com/office/drawing/2014/main" id="{00000000-0008-0000-2000-00000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1" name="161 CuadroTexto">
          <a:extLst>
            <a:ext uri="{FF2B5EF4-FFF2-40B4-BE49-F238E27FC236}">
              <a16:creationId xmlns:a16="http://schemas.microsoft.com/office/drawing/2014/main" id="{00000000-0008-0000-2000-00000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2" name="162 CuadroTexto">
          <a:extLst>
            <a:ext uri="{FF2B5EF4-FFF2-40B4-BE49-F238E27FC236}">
              <a16:creationId xmlns:a16="http://schemas.microsoft.com/office/drawing/2014/main" id="{00000000-0008-0000-2000-00001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3" name="163 CuadroTexto">
          <a:extLst>
            <a:ext uri="{FF2B5EF4-FFF2-40B4-BE49-F238E27FC236}">
              <a16:creationId xmlns:a16="http://schemas.microsoft.com/office/drawing/2014/main" id="{00000000-0008-0000-2000-00001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4" name="164 CuadroTexto">
          <a:extLst>
            <a:ext uri="{FF2B5EF4-FFF2-40B4-BE49-F238E27FC236}">
              <a16:creationId xmlns:a16="http://schemas.microsoft.com/office/drawing/2014/main" id="{00000000-0008-0000-2000-00001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5" name="165 CuadroTexto">
          <a:extLst>
            <a:ext uri="{FF2B5EF4-FFF2-40B4-BE49-F238E27FC236}">
              <a16:creationId xmlns:a16="http://schemas.microsoft.com/office/drawing/2014/main" id="{00000000-0008-0000-2000-00001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6" name="166 CuadroTexto">
          <a:extLst>
            <a:ext uri="{FF2B5EF4-FFF2-40B4-BE49-F238E27FC236}">
              <a16:creationId xmlns:a16="http://schemas.microsoft.com/office/drawing/2014/main" id="{00000000-0008-0000-2000-00001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7" name="167 CuadroTexto">
          <a:extLst>
            <a:ext uri="{FF2B5EF4-FFF2-40B4-BE49-F238E27FC236}">
              <a16:creationId xmlns:a16="http://schemas.microsoft.com/office/drawing/2014/main" id="{00000000-0008-0000-2000-00001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8" name="168 CuadroTexto">
          <a:extLst>
            <a:ext uri="{FF2B5EF4-FFF2-40B4-BE49-F238E27FC236}">
              <a16:creationId xmlns:a16="http://schemas.microsoft.com/office/drawing/2014/main" id="{00000000-0008-0000-2000-00001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59" name="169 CuadroTexto">
          <a:extLst>
            <a:ext uri="{FF2B5EF4-FFF2-40B4-BE49-F238E27FC236}">
              <a16:creationId xmlns:a16="http://schemas.microsoft.com/office/drawing/2014/main" id="{00000000-0008-0000-2000-00001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0" name="170 CuadroTexto">
          <a:extLst>
            <a:ext uri="{FF2B5EF4-FFF2-40B4-BE49-F238E27FC236}">
              <a16:creationId xmlns:a16="http://schemas.microsoft.com/office/drawing/2014/main" id="{00000000-0008-0000-2000-00001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1" name="171 CuadroTexto">
          <a:extLst>
            <a:ext uri="{FF2B5EF4-FFF2-40B4-BE49-F238E27FC236}">
              <a16:creationId xmlns:a16="http://schemas.microsoft.com/office/drawing/2014/main" id="{00000000-0008-0000-2000-00001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2" name="172 CuadroTexto">
          <a:extLst>
            <a:ext uri="{FF2B5EF4-FFF2-40B4-BE49-F238E27FC236}">
              <a16:creationId xmlns:a16="http://schemas.microsoft.com/office/drawing/2014/main" id="{00000000-0008-0000-2000-00001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3" name="173 CuadroTexto">
          <a:extLst>
            <a:ext uri="{FF2B5EF4-FFF2-40B4-BE49-F238E27FC236}">
              <a16:creationId xmlns:a16="http://schemas.microsoft.com/office/drawing/2014/main" id="{00000000-0008-0000-2000-00001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4" name="174 CuadroTexto">
          <a:extLst>
            <a:ext uri="{FF2B5EF4-FFF2-40B4-BE49-F238E27FC236}">
              <a16:creationId xmlns:a16="http://schemas.microsoft.com/office/drawing/2014/main" id="{00000000-0008-0000-2000-00001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5" name="175 CuadroTexto">
          <a:extLst>
            <a:ext uri="{FF2B5EF4-FFF2-40B4-BE49-F238E27FC236}">
              <a16:creationId xmlns:a16="http://schemas.microsoft.com/office/drawing/2014/main" id="{00000000-0008-0000-2000-00001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6" name="176 CuadroTexto">
          <a:extLst>
            <a:ext uri="{FF2B5EF4-FFF2-40B4-BE49-F238E27FC236}">
              <a16:creationId xmlns:a16="http://schemas.microsoft.com/office/drawing/2014/main" id="{00000000-0008-0000-2000-00001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7" name="177 CuadroTexto">
          <a:extLst>
            <a:ext uri="{FF2B5EF4-FFF2-40B4-BE49-F238E27FC236}">
              <a16:creationId xmlns:a16="http://schemas.microsoft.com/office/drawing/2014/main" id="{00000000-0008-0000-2000-00001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8" name="178 CuadroTexto">
          <a:extLst>
            <a:ext uri="{FF2B5EF4-FFF2-40B4-BE49-F238E27FC236}">
              <a16:creationId xmlns:a16="http://schemas.microsoft.com/office/drawing/2014/main" id="{00000000-0008-0000-2000-00002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69" name="179 CuadroTexto">
          <a:extLst>
            <a:ext uri="{FF2B5EF4-FFF2-40B4-BE49-F238E27FC236}">
              <a16:creationId xmlns:a16="http://schemas.microsoft.com/office/drawing/2014/main" id="{00000000-0008-0000-2000-00002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0" name="180 CuadroTexto">
          <a:extLst>
            <a:ext uri="{FF2B5EF4-FFF2-40B4-BE49-F238E27FC236}">
              <a16:creationId xmlns:a16="http://schemas.microsoft.com/office/drawing/2014/main" id="{00000000-0008-0000-2000-00002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1" name="181 CuadroTexto">
          <a:extLst>
            <a:ext uri="{FF2B5EF4-FFF2-40B4-BE49-F238E27FC236}">
              <a16:creationId xmlns:a16="http://schemas.microsoft.com/office/drawing/2014/main" id="{00000000-0008-0000-2000-00002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2" name="182 CuadroTexto">
          <a:extLst>
            <a:ext uri="{FF2B5EF4-FFF2-40B4-BE49-F238E27FC236}">
              <a16:creationId xmlns:a16="http://schemas.microsoft.com/office/drawing/2014/main" id="{00000000-0008-0000-2000-00002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3" name="183 CuadroTexto">
          <a:extLst>
            <a:ext uri="{FF2B5EF4-FFF2-40B4-BE49-F238E27FC236}">
              <a16:creationId xmlns:a16="http://schemas.microsoft.com/office/drawing/2014/main" id="{00000000-0008-0000-2000-00002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4" name="184 CuadroTexto">
          <a:extLst>
            <a:ext uri="{FF2B5EF4-FFF2-40B4-BE49-F238E27FC236}">
              <a16:creationId xmlns:a16="http://schemas.microsoft.com/office/drawing/2014/main" id="{00000000-0008-0000-2000-00002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5" name="185 CuadroTexto">
          <a:extLst>
            <a:ext uri="{FF2B5EF4-FFF2-40B4-BE49-F238E27FC236}">
              <a16:creationId xmlns:a16="http://schemas.microsoft.com/office/drawing/2014/main" id="{00000000-0008-0000-2000-00002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6" name="186 CuadroTexto">
          <a:extLst>
            <a:ext uri="{FF2B5EF4-FFF2-40B4-BE49-F238E27FC236}">
              <a16:creationId xmlns:a16="http://schemas.microsoft.com/office/drawing/2014/main" id="{00000000-0008-0000-2000-00002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7" name="187 CuadroTexto">
          <a:extLst>
            <a:ext uri="{FF2B5EF4-FFF2-40B4-BE49-F238E27FC236}">
              <a16:creationId xmlns:a16="http://schemas.microsoft.com/office/drawing/2014/main" id="{00000000-0008-0000-2000-00002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8" name="188 CuadroTexto">
          <a:extLst>
            <a:ext uri="{FF2B5EF4-FFF2-40B4-BE49-F238E27FC236}">
              <a16:creationId xmlns:a16="http://schemas.microsoft.com/office/drawing/2014/main" id="{00000000-0008-0000-2000-00002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79" name="189 CuadroTexto">
          <a:extLst>
            <a:ext uri="{FF2B5EF4-FFF2-40B4-BE49-F238E27FC236}">
              <a16:creationId xmlns:a16="http://schemas.microsoft.com/office/drawing/2014/main" id="{00000000-0008-0000-2000-00002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0" name="190 CuadroTexto">
          <a:extLst>
            <a:ext uri="{FF2B5EF4-FFF2-40B4-BE49-F238E27FC236}">
              <a16:creationId xmlns:a16="http://schemas.microsoft.com/office/drawing/2014/main" id="{00000000-0008-0000-2000-00002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1" name="191 CuadroTexto">
          <a:extLst>
            <a:ext uri="{FF2B5EF4-FFF2-40B4-BE49-F238E27FC236}">
              <a16:creationId xmlns:a16="http://schemas.microsoft.com/office/drawing/2014/main" id="{00000000-0008-0000-2000-00002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2" name="192 CuadroTexto">
          <a:extLst>
            <a:ext uri="{FF2B5EF4-FFF2-40B4-BE49-F238E27FC236}">
              <a16:creationId xmlns:a16="http://schemas.microsoft.com/office/drawing/2014/main" id="{00000000-0008-0000-2000-00002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3" name="193 CuadroTexto">
          <a:extLst>
            <a:ext uri="{FF2B5EF4-FFF2-40B4-BE49-F238E27FC236}">
              <a16:creationId xmlns:a16="http://schemas.microsoft.com/office/drawing/2014/main" id="{00000000-0008-0000-2000-00002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4" name="194 CuadroTexto">
          <a:extLst>
            <a:ext uri="{FF2B5EF4-FFF2-40B4-BE49-F238E27FC236}">
              <a16:creationId xmlns:a16="http://schemas.microsoft.com/office/drawing/2014/main" id="{00000000-0008-0000-2000-00003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5" name="195 CuadroTexto">
          <a:extLst>
            <a:ext uri="{FF2B5EF4-FFF2-40B4-BE49-F238E27FC236}">
              <a16:creationId xmlns:a16="http://schemas.microsoft.com/office/drawing/2014/main" id="{00000000-0008-0000-2000-00003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6" name="196 CuadroTexto">
          <a:extLst>
            <a:ext uri="{FF2B5EF4-FFF2-40B4-BE49-F238E27FC236}">
              <a16:creationId xmlns:a16="http://schemas.microsoft.com/office/drawing/2014/main" id="{00000000-0008-0000-2000-00003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7" name="197 CuadroTexto">
          <a:extLst>
            <a:ext uri="{FF2B5EF4-FFF2-40B4-BE49-F238E27FC236}">
              <a16:creationId xmlns:a16="http://schemas.microsoft.com/office/drawing/2014/main" id="{00000000-0008-0000-2000-00003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8" name="198 CuadroTexto">
          <a:extLst>
            <a:ext uri="{FF2B5EF4-FFF2-40B4-BE49-F238E27FC236}">
              <a16:creationId xmlns:a16="http://schemas.microsoft.com/office/drawing/2014/main" id="{00000000-0008-0000-2000-00003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89" name="199 CuadroTexto">
          <a:extLst>
            <a:ext uri="{FF2B5EF4-FFF2-40B4-BE49-F238E27FC236}">
              <a16:creationId xmlns:a16="http://schemas.microsoft.com/office/drawing/2014/main" id="{00000000-0008-0000-2000-00003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0" name="200 CuadroTexto">
          <a:extLst>
            <a:ext uri="{FF2B5EF4-FFF2-40B4-BE49-F238E27FC236}">
              <a16:creationId xmlns:a16="http://schemas.microsoft.com/office/drawing/2014/main" id="{00000000-0008-0000-2000-00003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1" name="201 CuadroTexto">
          <a:extLst>
            <a:ext uri="{FF2B5EF4-FFF2-40B4-BE49-F238E27FC236}">
              <a16:creationId xmlns:a16="http://schemas.microsoft.com/office/drawing/2014/main" id="{00000000-0008-0000-2000-00003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2" name="202 CuadroTexto">
          <a:extLst>
            <a:ext uri="{FF2B5EF4-FFF2-40B4-BE49-F238E27FC236}">
              <a16:creationId xmlns:a16="http://schemas.microsoft.com/office/drawing/2014/main" id="{00000000-0008-0000-2000-00003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3" name="203 CuadroTexto">
          <a:extLst>
            <a:ext uri="{FF2B5EF4-FFF2-40B4-BE49-F238E27FC236}">
              <a16:creationId xmlns:a16="http://schemas.microsoft.com/office/drawing/2014/main" id="{00000000-0008-0000-2000-00003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4" name="204 CuadroTexto">
          <a:extLst>
            <a:ext uri="{FF2B5EF4-FFF2-40B4-BE49-F238E27FC236}">
              <a16:creationId xmlns:a16="http://schemas.microsoft.com/office/drawing/2014/main" id="{00000000-0008-0000-2000-00003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5" name="205 CuadroTexto">
          <a:extLst>
            <a:ext uri="{FF2B5EF4-FFF2-40B4-BE49-F238E27FC236}">
              <a16:creationId xmlns:a16="http://schemas.microsoft.com/office/drawing/2014/main" id="{00000000-0008-0000-2000-00003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6" name="206 CuadroTexto">
          <a:extLst>
            <a:ext uri="{FF2B5EF4-FFF2-40B4-BE49-F238E27FC236}">
              <a16:creationId xmlns:a16="http://schemas.microsoft.com/office/drawing/2014/main" id="{00000000-0008-0000-2000-00003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7" name="207 CuadroTexto">
          <a:extLst>
            <a:ext uri="{FF2B5EF4-FFF2-40B4-BE49-F238E27FC236}">
              <a16:creationId xmlns:a16="http://schemas.microsoft.com/office/drawing/2014/main" id="{00000000-0008-0000-2000-00003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8" name="208 CuadroTexto">
          <a:extLst>
            <a:ext uri="{FF2B5EF4-FFF2-40B4-BE49-F238E27FC236}">
              <a16:creationId xmlns:a16="http://schemas.microsoft.com/office/drawing/2014/main" id="{00000000-0008-0000-2000-00003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599" name="209 CuadroTexto">
          <a:extLst>
            <a:ext uri="{FF2B5EF4-FFF2-40B4-BE49-F238E27FC236}">
              <a16:creationId xmlns:a16="http://schemas.microsoft.com/office/drawing/2014/main" id="{00000000-0008-0000-2000-00003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0" name="210 CuadroTexto">
          <a:extLst>
            <a:ext uri="{FF2B5EF4-FFF2-40B4-BE49-F238E27FC236}">
              <a16:creationId xmlns:a16="http://schemas.microsoft.com/office/drawing/2014/main" id="{00000000-0008-0000-2000-00004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1" name="211 CuadroTexto">
          <a:extLst>
            <a:ext uri="{FF2B5EF4-FFF2-40B4-BE49-F238E27FC236}">
              <a16:creationId xmlns:a16="http://schemas.microsoft.com/office/drawing/2014/main" id="{00000000-0008-0000-2000-00004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2" name="212 CuadroTexto">
          <a:extLst>
            <a:ext uri="{FF2B5EF4-FFF2-40B4-BE49-F238E27FC236}">
              <a16:creationId xmlns:a16="http://schemas.microsoft.com/office/drawing/2014/main" id="{00000000-0008-0000-2000-00004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3" name="213 CuadroTexto">
          <a:extLst>
            <a:ext uri="{FF2B5EF4-FFF2-40B4-BE49-F238E27FC236}">
              <a16:creationId xmlns:a16="http://schemas.microsoft.com/office/drawing/2014/main" id="{00000000-0008-0000-2000-00004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4" name="214 CuadroTexto">
          <a:extLst>
            <a:ext uri="{FF2B5EF4-FFF2-40B4-BE49-F238E27FC236}">
              <a16:creationId xmlns:a16="http://schemas.microsoft.com/office/drawing/2014/main" id="{00000000-0008-0000-2000-00004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5" name="215 CuadroTexto">
          <a:extLst>
            <a:ext uri="{FF2B5EF4-FFF2-40B4-BE49-F238E27FC236}">
              <a16:creationId xmlns:a16="http://schemas.microsoft.com/office/drawing/2014/main" id="{00000000-0008-0000-2000-00004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6" name="216 CuadroTexto">
          <a:extLst>
            <a:ext uri="{FF2B5EF4-FFF2-40B4-BE49-F238E27FC236}">
              <a16:creationId xmlns:a16="http://schemas.microsoft.com/office/drawing/2014/main" id="{00000000-0008-0000-2000-00004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7" name="217 CuadroTexto">
          <a:extLst>
            <a:ext uri="{FF2B5EF4-FFF2-40B4-BE49-F238E27FC236}">
              <a16:creationId xmlns:a16="http://schemas.microsoft.com/office/drawing/2014/main" id="{00000000-0008-0000-2000-00004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8" name="218 CuadroTexto">
          <a:extLst>
            <a:ext uri="{FF2B5EF4-FFF2-40B4-BE49-F238E27FC236}">
              <a16:creationId xmlns:a16="http://schemas.microsoft.com/office/drawing/2014/main" id="{00000000-0008-0000-2000-00004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09" name="219 CuadroTexto">
          <a:extLst>
            <a:ext uri="{FF2B5EF4-FFF2-40B4-BE49-F238E27FC236}">
              <a16:creationId xmlns:a16="http://schemas.microsoft.com/office/drawing/2014/main" id="{00000000-0008-0000-2000-00004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0" name="220 CuadroTexto">
          <a:extLst>
            <a:ext uri="{FF2B5EF4-FFF2-40B4-BE49-F238E27FC236}">
              <a16:creationId xmlns:a16="http://schemas.microsoft.com/office/drawing/2014/main" id="{00000000-0008-0000-2000-00004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1" name="221 CuadroTexto">
          <a:extLst>
            <a:ext uri="{FF2B5EF4-FFF2-40B4-BE49-F238E27FC236}">
              <a16:creationId xmlns:a16="http://schemas.microsoft.com/office/drawing/2014/main" id="{00000000-0008-0000-2000-00004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2" name="222 CuadroTexto">
          <a:extLst>
            <a:ext uri="{FF2B5EF4-FFF2-40B4-BE49-F238E27FC236}">
              <a16:creationId xmlns:a16="http://schemas.microsoft.com/office/drawing/2014/main" id="{00000000-0008-0000-2000-00004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3" name="223 CuadroTexto">
          <a:extLst>
            <a:ext uri="{FF2B5EF4-FFF2-40B4-BE49-F238E27FC236}">
              <a16:creationId xmlns:a16="http://schemas.microsoft.com/office/drawing/2014/main" id="{00000000-0008-0000-2000-00004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4" name="224 CuadroTexto">
          <a:extLst>
            <a:ext uri="{FF2B5EF4-FFF2-40B4-BE49-F238E27FC236}">
              <a16:creationId xmlns:a16="http://schemas.microsoft.com/office/drawing/2014/main" id="{00000000-0008-0000-2000-00004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5" name="225 CuadroTexto">
          <a:extLst>
            <a:ext uri="{FF2B5EF4-FFF2-40B4-BE49-F238E27FC236}">
              <a16:creationId xmlns:a16="http://schemas.microsoft.com/office/drawing/2014/main" id="{00000000-0008-0000-2000-00004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6" name="226 CuadroTexto">
          <a:extLst>
            <a:ext uri="{FF2B5EF4-FFF2-40B4-BE49-F238E27FC236}">
              <a16:creationId xmlns:a16="http://schemas.microsoft.com/office/drawing/2014/main" id="{00000000-0008-0000-2000-00005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7" name="227 CuadroTexto">
          <a:extLst>
            <a:ext uri="{FF2B5EF4-FFF2-40B4-BE49-F238E27FC236}">
              <a16:creationId xmlns:a16="http://schemas.microsoft.com/office/drawing/2014/main" id="{00000000-0008-0000-2000-00005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8" name="228 CuadroTexto">
          <a:extLst>
            <a:ext uri="{FF2B5EF4-FFF2-40B4-BE49-F238E27FC236}">
              <a16:creationId xmlns:a16="http://schemas.microsoft.com/office/drawing/2014/main" id="{00000000-0008-0000-2000-00005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19" name="229 CuadroTexto">
          <a:extLst>
            <a:ext uri="{FF2B5EF4-FFF2-40B4-BE49-F238E27FC236}">
              <a16:creationId xmlns:a16="http://schemas.microsoft.com/office/drawing/2014/main" id="{00000000-0008-0000-2000-00005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0" name="230 CuadroTexto">
          <a:extLst>
            <a:ext uri="{FF2B5EF4-FFF2-40B4-BE49-F238E27FC236}">
              <a16:creationId xmlns:a16="http://schemas.microsoft.com/office/drawing/2014/main" id="{00000000-0008-0000-2000-00005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1" name="231 CuadroTexto">
          <a:extLst>
            <a:ext uri="{FF2B5EF4-FFF2-40B4-BE49-F238E27FC236}">
              <a16:creationId xmlns:a16="http://schemas.microsoft.com/office/drawing/2014/main" id="{00000000-0008-0000-2000-00005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2" name="232 CuadroTexto">
          <a:extLst>
            <a:ext uri="{FF2B5EF4-FFF2-40B4-BE49-F238E27FC236}">
              <a16:creationId xmlns:a16="http://schemas.microsoft.com/office/drawing/2014/main" id="{00000000-0008-0000-2000-00005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3" name="233 CuadroTexto">
          <a:extLst>
            <a:ext uri="{FF2B5EF4-FFF2-40B4-BE49-F238E27FC236}">
              <a16:creationId xmlns:a16="http://schemas.microsoft.com/office/drawing/2014/main" id="{00000000-0008-0000-2000-00005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4" name="234 CuadroTexto">
          <a:extLst>
            <a:ext uri="{FF2B5EF4-FFF2-40B4-BE49-F238E27FC236}">
              <a16:creationId xmlns:a16="http://schemas.microsoft.com/office/drawing/2014/main" id="{00000000-0008-0000-2000-00005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5" name="235 CuadroTexto">
          <a:extLst>
            <a:ext uri="{FF2B5EF4-FFF2-40B4-BE49-F238E27FC236}">
              <a16:creationId xmlns:a16="http://schemas.microsoft.com/office/drawing/2014/main" id="{00000000-0008-0000-2000-00005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6" name="236 CuadroTexto">
          <a:extLst>
            <a:ext uri="{FF2B5EF4-FFF2-40B4-BE49-F238E27FC236}">
              <a16:creationId xmlns:a16="http://schemas.microsoft.com/office/drawing/2014/main" id="{00000000-0008-0000-2000-00005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7" name="237 CuadroTexto">
          <a:extLst>
            <a:ext uri="{FF2B5EF4-FFF2-40B4-BE49-F238E27FC236}">
              <a16:creationId xmlns:a16="http://schemas.microsoft.com/office/drawing/2014/main" id="{00000000-0008-0000-2000-00005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8" name="238 CuadroTexto">
          <a:extLst>
            <a:ext uri="{FF2B5EF4-FFF2-40B4-BE49-F238E27FC236}">
              <a16:creationId xmlns:a16="http://schemas.microsoft.com/office/drawing/2014/main" id="{00000000-0008-0000-2000-00005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29" name="239 CuadroTexto">
          <a:extLst>
            <a:ext uri="{FF2B5EF4-FFF2-40B4-BE49-F238E27FC236}">
              <a16:creationId xmlns:a16="http://schemas.microsoft.com/office/drawing/2014/main" id="{00000000-0008-0000-2000-00005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0" name="240 CuadroTexto">
          <a:extLst>
            <a:ext uri="{FF2B5EF4-FFF2-40B4-BE49-F238E27FC236}">
              <a16:creationId xmlns:a16="http://schemas.microsoft.com/office/drawing/2014/main" id="{00000000-0008-0000-2000-00005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1" name="241 CuadroTexto">
          <a:extLst>
            <a:ext uri="{FF2B5EF4-FFF2-40B4-BE49-F238E27FC236}">
              <a16:creationId xmlns:a16="http://schemas.microsoft.com/office/drawing/2014/main" id="{00000000-0008-0000-2000-00005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2" name="242 CuadroTexto">
          <a:extLst>
            <a:ext uri="{FF2B5EF4-FFF2-40B4-BE49-F238E27FC236}">
              <a16:creationId xmlns:a16="http://schemas.microsoft.com/office/drawing/2014/main" id="{00000000-0008-0000-2000-00006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3" name="243 CuadroTexto">
          <a:extLst>
            <a:ext uri="{FF2B5EF4-FFF2-40B4-BE49-F238E27FC236}">
              <a16:creationId xmlns:a16="http://schemas.microsoft.com/office/drawing/2014/main" id="{00000000-0008-0000-2000-00006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4" name="244 CuadroTexto">
          <a:extLst>
            <a:ext uri="{FF2B5EF4-FFF2-40B4-BE49-F238E27FC236}">
              <a16:creationId xmlns:a16="http://schemas.microsoft.com/office/drawing/2014/main" id="{00000000-0008-0000-2000-00006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5" name="245 CuadroTexto">
          <a:extLst>
            <a:ext uri="{FF2B5EF4-FFF2-40B4-BE49-F238E27FC236}">
              <a16:creationId xmlns:a16="http://schemas.microsoft.com/office/drawing/2014/main" id="{00000000-0008-0000-2000-00006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6" name="246 CuadroTexto">
          <a:extLst>
            <a:ext uri="{FF2B5EF4-FFF2-40B4-BE49-F238E27FC236}">
              <a16:creationId xmlns:a16="http://schemas.microsoft.com/office/drawing/2014/main" id="{00000000-0008-0000-2000-00006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7" name="247 CuadroTexto">
          <a:extLst>
            <a:ext uri="{FF2B5EF4-FFF2-40B4-BE49-F238E27FC236}">
              <a16:creationId xmlns:a16="http://schemas.microsoft.com/office/drawing/2014/main" id="{00000000-0008-0000-2000-00006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8" name="248 CuadroTexto">
          <a:extLst>
            <a:ext uri="{FF2B5EF4-FFF2-40B4-BE49-F238E27FC236}">
              <a16:creationId xmlns:a16="http://schemas.microsoft.com/office/drawing/2014/main" id="{00000000-0008-0000-2000-00006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39" name="249 CuadroTexto">
          <a:extLst>
            <a:ext uri="{FF2B5EF4-FFF2-40B4-BE49-F238E27FC236}">
              <a16:creationId xmlns:a16="http://schemas.microsoft.com/office/drawing/2014/main" id="{00000000-0008-0000-2000-00006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0" name="250 CuadroTexto">
          <a:extLst>
            <a:ext uri="{FF2B5EF4-FFF2-40B4-BE49-F238E27FC236}">
              <a16:creationId xmlns:a16="http://schemas.microsoft.com/office/drawing/2014/main" id="{00000000-0008-0000-2000-00006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1" name="251 CuadroTexto">
          <a:extLst>
            <a:ext uri="{FF2B5EF4-FFF2-40B4-BE49-F238E27FC236}">
              <a16:creationId xmlns:a16="http://schemas.microsoft.com/office/drawing/2014/main" id="{00000000-0008-0000-2000-00006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2" name="252 CuadroTexto">
          <a:extLst>
            <a:ext uri="{FF2B5EF4-FFF2-40B4-BE49-F238E27FC236}">
              <a16:creationId xmlns:a16="http://schemas.microsoft.com/office/drawing/2014/main" id="{00000000-0008-0000-2000-00006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3" name="253 CuadroTexto">
          <a:extLst>
            <a:ext uri="{FF2B5EF4-FFF2-40B4-BE49-F238E27FC236}">
              <a16:creationId xmlns:a16="http://schemas.microsoft.com/office/drawing/2014/main" id="{00000000-0008-0000-2000-00006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4" name="254 CuadroTexto">
          <a:extLst>
            <a:ext uri="{FF2B5EF4-FFF2-40B4-BE49-F238E27FC236}">
              <a16:creationId xmlns:a16="http://schemas.microsoft.com/office/drawing/2014/main" id="{00000000-0008-0000-2000-00006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5" name="255 CuadroTexto">
          <a:extLst>
            <a:ext uri="{FF2B5EF4-FFF2-40B4-BE49-F238E27FC236}">
              <a16:creationId xmlns:a16="http://schemas.microsoft.com/office/drawing/2014/main" id="{00000000-0008-0000-2000-00006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6" name="256 CuadroTexto">
          <a:extLst>
            <a:ext uri="{FF2B5EF4-FFF2-40B4-BE49-F238E27FC236}">
              <a16:creationId xmlns:a16="http://schemas.microsoft.com/office/drawing/2014/main" id="{00000000-0008-0000-2000-00006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7" name="257 CuadroTexto">
          <a:extLst>
            <a:ext uri="{FF2B5EF4-FFF2-40B4-BE49-F238E27FC236}">
              <a16:creationId xmlns:a16="http://schemas.microsoft.com/office/drawing/2014/main" id="{00000000-0008-0000-2000-00006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8" name="258 CuadroTexto">
          <a:extLst>
            <a:ext uri="{FF2B5EF4-FFF2-40B4-BE49-F238E27FC236}">
              <a16:creationId xmlns:a16="http://schemas.microsoft.com/office/drawing/2014/main" id="{00000000-0008-0000-2000-00007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49" name="259 CuadroTexto">
          <a:extLst>
            <a:ext uri="{FF2B5EF4-FFF2-40B4-BE49-F238E27FC236}">
              <a16:creationId xmlns:a16="http://schemas.microsoft.com/office/drawing/2014/main" id="{00000000-0008-0000-2000-00007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0" name="260 CuadroTexto">
          <a:extLst>
            <a:ext uri="{FF2B5EF4-FFF2-40B4-BE49-F238E27FC236}">
              <a16:creationId xmlns:a16="http://schemas.microsoft.com/office/drawing/2014/main" id="{00000000-0008-0000-2000-00007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1" name="261 CuadroTexto">
          <a:extLst>
            <a:ext uri="{FF2B5EF4-FFF2-40B4-BE49-F238E27FC236}">
              <a16:creationId xmlns:a16="http://schemas.microsoft.com/office/drawing/2014/main" id="{00000000-0008-0000-2000-00007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2" name="262 CuadroTexto">
          <a:extLst>
            <a:ext uri="{FF2B5EF4-FFF2-40B4-BE49-F238E27FC236}">
              <a16:creationId xmlns:a16="http://schemas.microsoft.com/office/drawing/2014/main" id="{00000000-0008-0000-2000-00007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3" name="263 CuadroTexto">
          <a:extLst>
            <a:ext uri="{FF2B5EF4-FFF2-40B4-BE49-F238E27FC236}">
              <a16:creationId xmlns:a16="http://schemas.microsoft.com/office/drawing/2014/main" id="{00000000-0008-0000-2000-00007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4" name="264 CuadroTexto">
          <a:extLst>
            <a:ext uri="{FF2B5EF4-FFF2-40B4-BE49-F238E27FC236}">
              <a16:creationId xmlns:a16="http://schemas.microsoft.com/office/drawing/2014/main" id="{00000000-0008-0000-2000-00007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5" name="265 CuadroTexto">
          <a:extLst>
            <a:ext uri="{FF2B5EF4-FFF2-40B4-BE49-F238E27FC236}">
              <a16:creationId xmlns:a16="http://schemas.microsoft.com/office/drawing/2014/main" id="{00000000-0008-0000-2000-00007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6" name="266 CuadroTexto">
          <a:extLst>
            <a:ext uri="{FF2B5EF4-FFF2-40B4-BE49-F238E27FC236}">
              <a16:creationId xmlns:a16="http://schemas.microsoft.com/office/drawing/2014/main" id="{00000000-0008-0000-2000-00007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57" name="267 CuadroTexto">
          <a:extLst>
            <a:ext uri="{FF2B5EF4-FFF2-40B4-BE49-F238E27FC236}">
              <a16:creationId xmlns:a16="http://schemas.microsoft.com/office/drawing/2014/main" id="{00000000-0008-0000-2000-00007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658" name="268 CuadroTexto">
          <a:extLst>
            <a:ext uri="{FF2B5EF4-FFF2-40B4-BE49-F238E27FC236}">
              <a16:creationId xmlns:a16="http://schemas.microsoft.com/office/drawing/2014/main" id="{00000000-0008-0000-2000-00007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59" name="269 CuadroTexto">
          <a:extLst>
            <a:ext uri="{FF2B5EF4-FFF2-40B4-BE49-F238E27FC236}">
              <a16:creationId xmlns:a16="http://schemas.microsoft.com/office/drawing/2014/main" id="{00000000-0008-0000-2000-00007B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0" name="270 CuadroTexto">
          <a:extLst>
            <a:ext uri="{FF2B5EF4-FFF2-40B4-BE49-F238E27FC236}">
              <a16:creationId xmlns:a16="http://schemas.microsoft.com/office/drawing/2014/main" id="{00000000-0008-0000-2000-00007C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1" name="271 CuadroTexto">
          <a:extLst>
            <a:ext uri="{FF2B5EF4-FFF2-40B4-BE49-F238E27FC236}">
              <a16:creationId xmlns:a16="http://schemas.microsoft.com/office/drawing/2014/main" id="{00000000-0008-0000-2000-00007D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2" name="272 CuadroTexto">
          <a:extLst>
            <a:ext uri="{FF2B5EF4-FFF2-40B4-BE49-F238E27FC236}">
              <a16:creationId xmlns:a16="http://schemas.microsoft.com/office/drawing/2014/main" id="{00000000-0008-0000-2000-00007E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3" name="273 CuadroTexto">
          <a:extLst>
            <a:ext uri="{FF2B5EF4-FFF2-40B4-BE49-F238E27FC236}">
              <a16:creationId xmlns:a16="http://schemas.microsoft.com/office/drawing/2014/main" id="{00000000-0008-0000-2000-00007F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4" name="274 CuadroTexto">
          <a:extLst>
            <a:ext uri="{FF2B5EF4-FFF2-40B4-BE49-F238E27FC236}">
              <a16:creationId xmlns:a16="http://schemas.microsoft.com/office/drawing/2014/main" id="{00000000-0008-0000-2000-000080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5" name="275 CuadroTexto">
          <a:extLst>
            <a:ext uri="{FF2B5EF4-FFF2-40B4-BE49-F238E27FC236}">
              <a16:creationId xmlns:a16="http://schemas.microsoft.com/office/drawing/2014/main" id="{00000000-0008-0000-2000-000081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6" name="276 CuadroTexto">
          <a:extLst>
            <a:ext uri="{FF2B5EF4-FFF2-40B4-BE49-F238E27FC236}">
              <a16:creationId xmlns:a16="http://schemas.microsoft.com/office/drawing/2014/main" id="{00000000-0008-0000-2000-000082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7" name="277 CuadroTexto">
          <a:extLst>
            <a:ext uri="{FF2B5EF4-FFF2-40B4-BE49-F238E27FC236}">
              <a16:creationId xmlns:a16="http://schemas.microsoft.com/office/drawing/2014/main" id="{00000000-0008-0000-2000-000083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8" name="278 CuadroTexto">
          <a:extLst>
            <a:ext uri="{FF2B5EF4-FFF2-40B4-BE49-F238E27FC236}">
              <a16:creationId xmlns:a16="http://schemas.microsoft.com/office/drawing/2014/main" id="{00000000-0008-0000-2000-000084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69" name="279 CuadroTexto">
          <a:extLst>
            <a:ext uri="{FF2B5EF4-FFF2-40B4-BE49-F238E27FC236}">
              <a16:creationId xmlns:a16="http://schemas.microsoft.com/office/drawing/2014/main" id="{00000000-0008-0000-2000-000085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0" name="280 CuadroTexto">
          <a:extLst>
            <a:ext uri="{FF2B5EF4-FFF2-40B4-BE49-F238E27FC236}">
              <a16:creationId xmlns:a16="http://schemas.microsoft.com/office/drawing/2014/main" id="{00000000-0008-0000-2000-000086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1" name="281 CuadroTexto">
          <a:extLst>
            <a:ext uri="{FF2B5EF4-FFF2-40B4-BE49-F238E27FC236}">
              <a16:creationId xmlns:a16="http://schemas.microsoft.com/office/drawing/2014/main" id="{00000000-0008-0000-2000-000087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2" name="282 CuadroTexto">
          <a:extLst>
            <a:ext uri="{FF2B5EF4-FFF2-40B4-BE49-F238E27FC236}">
              <a16:creationId xmlns:a16="http://schemas.microsoft.com/office/drawing/2014/main" id="{00000000-0008-0000-2000-000088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3" name="283 CuadroTexto">
          <a:extLst>
            <a:ext uri="{FF2B5EF4-FFF2-40B4-BE49-F238E27FC236}">
              <a16:creationId xmlns:a16="http://schemas.microsoft.com/office/drawing/2014/main" id="{00000000-0008-0000-2000-000089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674" name="284 CuadroTexto">
          <a:extLst>
            <a:ext uri="{FF2B5EF4-FFF2-40B4-BE49-F238E27FC236}">
              <a16:creationId xmlns:a16="http://schemas.microsoft.com/office/drawing/2014/main" id="{00000000-0008-0000-2000-00008A06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675" name="285 CuadroTexto">
          <a:extLst>
            <a:ext uri="{FF2B5EF4-FFF2-40B4-BE49-F238E27FC236}">
              <a16:creationId xmlns:a16="http://schemas.microsoft.com/office/drawing/2014/main" id="{00000000-0008-0000-2000-00008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6" name="286 CuadroTexto">
          <a:extLst>
            <a:ext uri="{FF2B5EF4-FFF2-40B4-BE49-F238E27FC236}">
              <a16:creationId xmlns:a16="http://schemas.microsoft.com/office/drawing/2014/main" id="{00000000-0008-0000-2000-00008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7" name="287 CuadroTexto">
          <a:extLst>
            <a:ext uri="{FF2B5EF4-FFF2-40B4-BE49-F238E27FC236}">
              <a16:creationId xmlns:a16="http://schemas.microsoft.com/office/drawing/2014/main" id="{00000000-0008-0000-2000-00008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8" name="288 CuadroTexto">
          <a:extLst>
            <a:ext uri="{FF2B5EF4-FFF2-40B4-BE49-F238E27FC236}">
              <a16:creationId xmlns:a16="http://schemas.microsoft.com/office/drawing/2014/main" id="{00000000-0008-0000-2000-00008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79" name="289 CuadroTexto">
          <a:extLst>
            <a:ext uri="{FF2B5EF4-FFF2-40B4-BE49-F238E27FC236}">
              <a16:creationId xmlns:a16="http://schemas.microsoft.com/office/drawing/2014/main" id="{00000000-0008-0000-2000-00008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0" name="290 CuadroTexto">
          <a:extLst>
            <a:ext uri="{FF2B5EF4-FFF2-40B4-BE49-F238E27FC236}">
              <a16:creationId xmlns:a16="http://schemas.microsoft.com/office/drawing/2014/main" id="{00000000-0008-0000-2000-00009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1" name="291 CuadroTexto">
          <a:extLst>
            <a:ext uri="{FF2B5EF4-FFF2-40B4-BE49-F238E27FC236}">
              <a16:creationId xmlns:a16="http://schemas.microsoft.com/office/drawing/2014/main" id="{00000000-0008-0000-2000-00009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2" name="292 CuadroTexto">
          <a:extLst>
            <a:ext uri="{FF2B5EF4-FFF2-40B4-BE49-F238E27FC236}">
              <a16:creationId xmlns:a16="http://schemas.microsoft.com/office/drawing/2014/main" id="{00000000-0008-0000-2000-00009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3" name="293 CuadroTexto">
          <a:extLst>
            <a:ext uri="{FF2B5EF4-FFF2-40B4-BE49-F238E27FC236}">
              <a16:creationId xmlns:a16="http://schemas.microsoft.com/office/drawing/2014/main" id="{00000000-0008-0000-2000-00009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4" name="294 CuadroTexto">
          <a:extLst>
            <a:ext uri="{FF2B5EF4-FFF2-40B4-BE49-F238E27FC236}">
              <a16:creationId xmlns:a16="http://schemas.microsoft.com/office/drawing/2014/main" id="{00000000-0008-0000-2000-00009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5" name="295 CuadroTexto">
          <a:extLst>
            <a:ext uri="{FF2B5EF4-FFF2-40B4-BE49-F238E27FC236}">
              <a16:creationId xmlns:a16="http://schemas.microsoft.com/office/drawing/2014/main" id="{00000000-0008-0000-2000-00009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6" name="296 CuadroTexto">
          <a:extLst>
            <a:ext uri="{FF2B5EF4-FFF2-40B4-BE49-F238E27FC236}">
              <a16:creationId xmlns:a16="http://schemas.microsoft.com/office/drawing/2014/main" id="{00000000-0008-0000-2000-00009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687" name="17 CuadroTexto">
          <a:extLst>
            <a:ext uri="{FF2B5EF4-FFF2-40B4-BE49-F238E27FC236}">
              <a16:creationId xmlns:a16="http://schemas.microsoft.com/office/drawing/2014/main" id="{00000000-0008-0000-2000-00009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688" name="90 CuadroTexto">
          <a:extLst>
            <a:ext uri="{FF2B5EF4-FFF2-40B4-BE49-F238E27FC236}">
              <a16:creationId xmlns:a16="http://schemas.microsoft.com/office/drawing/2014/main" id="{00000000-0008-0000-2000-000098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89" name="91 CuadroTexto">
          <a:extLst>
            <a:ext uri="{FF2B5EF4-FFF2-40B4-BE49-F238E27FC236}">
              <a16:creationId xmlns:a16="http://schemas.microsoft.com/office/drawing/2014/main" id="{00000000-0008-0000-2000-000099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0" name="92 CuadroTexto">
          <a:extLst>
            <a:ext uri="{FF2B5EF4-FFF2-40B4-BE49-F238E27FC236}">
              <a16:creationId xmlns:a16="http://schemas.microsoft.com/office/drawing/2014/main" id="{00000000-0008-0000-2000-00009A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1" name="93 CuadroTexto">
          <a:extLst>
            <a:ext uri="{FF2B5EF4-FFF2-40B4-BE49-F238E27FC236}">
              <a16:creationId xmlns:a16="http://schemas.microsoft.com/office/drawing/2014/main" id="{00000000-0008-0000-2000-00009B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2" name="94 CuadroTexto">
          <a:extLst>
            <a:ext uri="{FF2B5EF4-FFF2-40B4-BE49-F238E27FC236}">
              <a16:creationId xmlns:a16="http://schemas.microsoft.com/office/drawing/2014/main" id="{00000000-0008-0000-2000-00009C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3" name="95 CuadroTexto">
          <a:extLst>
            <a:ext uri="{FF2B5EF4-FFF2-40B4-BE49-F238E27FC236}">
              <a16:creationId xmlns:a16="http://schemas.microsoft.com/office/drawing/2014/main" id="{00000000-0008-0000-2000-00009D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4" name="96 CuadroTexto">
          <a:extLst>
            <a:ext uri="{FF2B5EF4-FFF2-40B4-BE49-F238E27FC236}">
              <a16:creationId xmlns:a16="http://schemas.microsoft.com/office/drawing/2014/main" id="{00000000-0008-0000-2000-00009E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5" name="97 CuadroTexto">
          <a:extLst>
            <a:ext uri="{FF2B5EF4-FFF2-40B4-BE49-F238E27FC236}">
              <a16:creationId xmlns:a16="http://schemas.microsoft.com/office/drawing/2014/main" id="{00000000-0008-0000-2000-00009F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6" name="98 CuadroTexto">
          <a:extLst>
            <a:ext uri="{FF2B5EF4-FFF2-40B4-BE49-F238E27FC236}">
              <a16:creationId xmlns:a16="http://schemas.microsoft.com/office/drawing/2014/main" id="{00000000-0008-0000-2000-0000A0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7" name="99 CuadroTexto">
          <a:extLst>
            <a:ext uri="{FF2B5EF4-FFF2-40B4-BE49-F238E27FC236}">
              <a16:creationId xmlns:a16="http://schemas.microsoft.com/office/drawing/2014/main" id="{00000000-0008-0000-2000-0000A1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8" name="100 CuadroTexto">
          <a:extLst>
            <a:ext uri="{FF2B5EF4-FFF2-40B4-BE49-F238E27FC236}">
              <a16:creationId xmlns:a16="http://schemas.microsoft.com/office/drawing/2014/main" id="{00000000-0008-0000-2000-0000A2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699" name="101 CuadroTexto">
          <a:extLst>
            <a:ext uri="{FF2B5EF4-FFF2-40B4-BE49-F238E27FC236}">
              <a16:creationId xmlns:a16="http://schemas.microsoft.com/office/drawing/2014/main" id="{00000000-0008-0000-2000-0000A306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700" name="118 CuadroTexto">
          <a:extLst>
            <a:ext uri="{FF2B5EF4-FFF2-40B4-BE49-F238E27FC236}">
              <a16:creationId xmlns:a16="http://schemas.microsoft.com/office/drawing/2014/main" id="{00000000-0008-0000-2000-0000A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1" name="119 CuadroTexto">
          <a:extLst>
            <a:ext uri="{FF2B5EF4-FFF2-40B4-BE49-F238E27FC236}">
              <a16:creationId xmlns:a16="http://schemas.microsoft.com/office/drawing/2014/main" id="{00000000-0008-0000-2000-0000A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2" name="120 CuadroTexto">
          <a:extLst>
            <a:ext uri="{FF2B5EF4-FFF2-40B4-BE49-F238E27FC236}">
              <a16:creationId xmlns:a16="http://schemas.microsoft.com/office/drawing/2014/main" id="{00000000-0008-0000-2000-0000A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3" name="121 CuadroTexto">
          <a:extLst>
            <a:ext uri="{FF2B5EF4-FFF2-40B4-BE49-F238E27FC236}">
              <a16:creationId xmlns:a16="http://schemas.microsoft.com/office/drawing/2014/main" id="{00000000-0008-0000-2000-0000A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4" name="122 CuadroTexto">
          <a:extLst>
            <a:ext uri="{FF2B5EF4-FFF2-40B4-BE49-F238E27FC236}">
              <a16:creationId xmlns:a16="http://schemas.microsoft.com/office/drawing/2014/main" id="{00000000-0008-0000-2000-0000A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5" name="123 CuadroTexto">
          <a:extLst>
            <a:ext uri="{FF2B5EF4-FFF2-40B4-BE49-F238E27FC236}">
              <a16:creationId xmlns:a16="http://schemas.microsoft.com/office/drawing/2014/main" id="{00000000-0008-0000-2000-0000A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6" name="124 CuadroTexto">
          <a:extLst>
            <a:ext uri="{FF2B5EF4-FFF2-40B4-BE49-F238E27FC236}">
              <a16:creationId xmlns:a16="http://schemas.microsoft.com/office/drawing/2014/main" id="{00000000-0008-0000-2000-0000A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7" name="125 CuadroTexto">
          <a:extLst>
            <a:ext uri="{FF2B5EF4-FFF2-40B4-BE49-F238E27FC236}">
              <a16:creationId xmlns:a16="http://schemas.microsoft.com/office/drawing/2014/main" id="{00000000-0008-0000-2000-0000A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8" name="143 CuadroTexto">
          <a:extLst>
            <a:ext uri="{FF2B5EF4-FFF2-40B4-BE49-F238E27FC236}">
              <a16:creationId xmlns:a16="http://schemas.microsoft.com/office/drawing/2014/main" id="{00000000-0008-0000-2000-0000A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09" name="144 CuadroTexto">
          <a:extLst>
            <a:ext uri="{FF2B5EF4-FFF2-40B4-BE49-F238E27FC236}">
              <a16:creationId xmlns:a16="http://schemas.microsoft.com/office/drawing/2014/main" id="{00000000-0008-0000-2000-0000A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0" name="145 CuadroTexto">
          <a:extLst>
            <a:ext uri="{FF2B5EF4-FFF2-40B4-BE49-F238E27FC236}">
              <a16:creationId xmlns:a16="http://schemas.microsoft.com/office/drawing/2014/main" id="{00000000-0008-0000-2000-0000A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1" name="146 CuadroTexto">
          <a:extLst>
            <a:ext uri="{FF2B5EF4-FFF2-40B4-BE49-F238E27FC236}">
              <a16:creationId xmlns:a16="http://schemas.microsoft.com/office/drawing/2014/main" id="{00000000-0008-0000-2000-0000A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2" name="147 CuadroTexto">
          <a:extLst>
            <a:ext uri="{FF2B5EF4-FFF2-40B4-BE49-F238E27FC236}">
              <a16:creationId xmlns:a16="http://schemas.microsoft.com/office/drawing/2014/main" id="{00000000-0008-0000-2000-0000B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3" name="148 CuadroTexto">
          <a:extLst>
            <a:ext uri="{FF2B5EF4-FFF2-40B4-BE49-F238E27FC236}">
              <a16:creationId xmlns:a16="http://schemas.microsoft.com/office/drawing/2014/main" id="{00000000-0008-0000-2000-0000B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4" name="149 CuadroTexto">
          <a:extLst>
            <a:ext uri="{FF2B5EF4-FFF2-40B4-BE49-F238E27FC236}">
              <a16:creationId xmlns:a16="http://schemas.microsoft.com/office/drawing/2014/main" id="{00000000-0008-0000-2000-0000B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5" name="150 CuadroTexto">
          <a:extLst>
            <a:ext uri="{FF2B5EF4-FFF2-40B4-BE49-F238E27FC236}">
              <a16:creationId xmlns:a16="http://schemas.microsoft.com/office/drawing/2014/main" id="{00000000-0008-0000-2000-0000B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6" name="151 CuadroTexto">
          <a:extLst>
            <a:ext uri="{FF2B5EF4-FFF2-40B4-BE49-F238E27FC236}">
              <a16:creationId xmlns:a16="http://schemas.microsoft.com/office/drawing/2014/main" id="{00000000-0008-0000-2000-0000B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7" name="152 CuadroTexto">
          <a:extLst>
            <a:ext uri="{FF2B5EF4-FFF2-40B4-BE49-F238E27FC236}">
              <a16:creationId xmlns:a16="http://schemas.microsoft.com/office/drawing/2014/main" id="{00000000-0008-0000-2000-0000B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8" name="153 CuadroTexto">
          <a:extLst>
            <a:ext uri="{FF2B5EF4-FFF2-40B4-BE49-F238E27FC236}">
              <a16:creationId xmlns:a16="http://schemas.microsoft.com/office/drawing/2014/main" id="{00000000-0008-0000-2000-0000B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19" name="154 CuadroTexto">
          <a:extLst>
            <a:ext uri="{FF2B5EF4-FFF2-40B4-BE49-F238E27FC236}">
              <a16:creationId xmlns:a16="http://schemas.microsoft.com/office/drawing/2014/main" id="{00000000-0008-0000-2000-0000B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0" name="155 CuadroTexto">
          <a:extLst>
            <a:ext uri="{FF2B5EF4-FFF2-40B4-BE49-F238E27FC236}">
              <a16:creationId xmlns:a16="http://schemas.microsoft.com/office/drawing/2014/main" id="{00000000-0008-0000-2000-0000B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1" name="156 CuadroTexto">
          <a:extLst>
            <a:ext uri="{FF2B5EF4-FFF2-40B4-BE49-F238E27FC236}">
              <a16:creationId xmlns:a16="http://schemas.microsoft.com/office/drawing/2014/main" id="{00000000-0008-0000-2000-0000B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2" name="157 CuadroTexto">
          <a:extLst>
            <a:ext uri="{FF2B5EF4-FFF2-40B4-BE49-F238E27FC236}">
              <a16:creationId xmlns:a16="http://schemas.microsoft.com/office/drawing/2014/main" id="{00000000-0008-0000-2000-0000B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3" name="158 CuadroTexto">
          <a:extLst>
            <a:ext uri="{FF2B5EF4-FFF2-40B4-BE49-F238E27FC236}">
              <a16:creationId xmlns:a16="http://schemas.microsoft.com/office/drawing/2014/main" id="{00000000-0008-0000-2000-0000B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4" name="159 CuadroTexto">
          <a:extLst>
            <a:ext uri="{FF2B5EF4-FFF2-40B4-BE49-F238E27FC236}">
              <a16:creationId xmlns:a16="http://schemas.microsoft.com/office/drawing/2014/main" id="{00000000-0008-0000-2000-0000B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5" name="160 CuadroTexto">
          <a:extLst>
            <a:ext uri="{FF2B5EF4-FFF2-40B4-BE49-F238E27FC236}">
              <a16:creationId xmlns:a16="http://schemas.microsoft.com/office/drawing/2014/main" id="{00000000-0008-0000-2000-0000B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6" name="161 CuadroTexto">
          <a:extLst>
            <a:ext uri="{FF2B5EF4-FFF2-40B4-BE49-F238E27FC236}">
              <a16:creationId xmlns:a16="http://schemas.microsoft.com/office/drawing/2014/main" id="{00000000-0008-0000-2000-0000B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7" name="162 CuadroTexto">
          <a:extLst>
            <a:ext uri="{FF2B5EF4-FFF2-40B4-BE49-F238E27FC236}">
              <a16:creationId xmlns:a16="http://schemas.microsoft.com/office/drawing/2014/main" id="{00000000-0008-0000-2000-0000B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8" name="163 CuadroTexto">
          <a:extLst>
            <a:ext uri="{FF2B5EF4-FFF2-40B4-BE49-F238E27FC236}">
              <a16:creationId xmlns:a16="http://schemas.microsoft.com/office/drawing/2014/main" id="{00000000-0008-0000-2000-0000C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29" name="164 CuadroTexto">
          <a:extLst>
            <a:ext uri="{FF2B5EF4-FFF2-40B4-BE49-F238E27FC236}">
              <a16:creationId xmlns:a16="http://schemas.microsoft.com/office/drawing/2014/main" id="{00000000-0008-0000-2000-0000C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0" name="165 CuadroTexto">
          <a:extLst>
            <a:ext uri="{FF2B5EF4-FFF2-40B4-BE49-F238E27FC236}">
              <a16:creationId xmlns:a16="http://schemas.microsoft.com/office/drawing/2014/main" id="{00000000-0008-0000-2000-0000C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1" name="166 CuadroTexto">
          <a:extLst>
            <a:ext uri="{FF2B5EF4-FFF2-40B4-BE49-F238E27FC236}">
              <a16:creationId xmlns:a16="http://schemas.microsoft.com/office/drawing/2014/main" id="{00000000-0008-0000-2000-0000C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2" name="167 CuadroTexto">
          <a:extLst>
            <a:ext uri="{FF2B5EF4-FFF2-40B4-BE49-F238E27FC236}">
              <a16:creationId xmlns:a16="http://schemas.microsoft.com/office/drawing/2014/main" id="{00000000-0008-0000-2000-0000C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3" name="168 CuadroTexto">
          <a:extLst>
            <a:ext uri="{FF2B5EF4-FFF2-40B4-BE49-F238E27FC236}">
              <a16:creationId xmlns:a16="http://schemas.microsoft.com/office/drawing/2014/main" id="{00000000-0008-0000-2000-0000C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4" name="169 CuadroTexto">
          <a:extLst>
            <a:ext uri="{FF2B5EF4-FFF2-40B4-BE49-F238E27FC236}">
              <a16:creationId xmlns:a16="http://schemas.microsoft.com/office/drawing/2014/main" id="{00000000-0008-0000-2000-0000C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5" name="170 CuadroTexto">
          <a:extLst>
            <a:ext uri="{FF2B5EF4-FFF2-40B4-BE49-F238E27FC236}">
              <a16:creationId xmlns:a16="http://schemas.microsoft.com/office/drawing/2014/main" id="{00000000-0008-0000-2000-0000C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6" name="171 CuadroTexto">
          <a:extLst>
            <a:ext uri="{FF2B5EF4-FFF2-40B4-BE49-F238E27FC236}">
              <a16:creationId xmlns:a16="http://schemas.microsoft.com/office/drawing/2014/main" id="{00000000-0008-0000-2000-0000C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7" name="172 CuadroTexto">
          <a:extLst>
            <a:ext uri="{FF2B5EF4-FFF2-40B4-BE49-F238E27FC236}">
              <a16:creationId xmlns:a16="http://schemas.microsoft.com/office/drawing/2014/main" id="{00000000-0008-0000-2000-0000C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8" name="173 CuadroTexto">
          <a:extLst>
            <a:ext uri="{FF2B5EF4-FFF2-40B4-BE49-F238E27FC236}">
              <a16:creationId xmlns:a16="http://schemas.microsoft.com/office/drawing/2014/main" id="{00000000-0008-0000-2000-0000C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39" name="174 CuadroTexto">
          <a:extLst>
            <a:ext uri="{FF2B5EF4-FFF2-40B4-BE49-F238E27FC236}">
              <a16:creationId xmlns:a16="http://schemas.microsoft.com/office/drawing/2014/main" id="{00000000-0008-0000-2000-0000C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0" name="175 CuadroTexto">
          <a:extLst>
            <a:ext uri="{FF2B5EF4-FFF2-40B4-BE49-F238E27FC236}">
              <a16:creationId xmlns:a16="http://schemas.microsoft.com/office/drawing/2014/main" id="{00000000-0008-0000-2000-0000C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1" name="176 CuadroTexto">
          <a:extLst>
            <a:ext uri="{FF2B5EF4-FFF2-40B4-BE49-F238E27FC236}">
              <a16:creationId xmlns:a16="http://schemas.microsoft.com/office/drawing/2014/main" id="{00000000-0008-0000-2000-0000C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2" name="177 CuadroTexto">
          <a:extLst>
            <a:ext uri="{FF2B5EF4-FFF2-40B4-BE49-F238E27FC236}">
              <a16:creationId xmlns:a16="http://schemas.microsoft.com/office/drawing/2014/main" id="{00000000-0008-0000-2000-0000C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3" name="178 CuadroTexto">
          <a:extLst>
            <a:ext uri="{FF2B5EF4-FFF2-40B4-BE49-F238E27FC236}">
              <a16:creationId xmlns:a16="http://schemas.microsoft.com/office/drawing/2014/main" id="{00000000-0008-0000-2000-0000C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4" name="179 CuadroTexto">
          <a:extLst>
            <a:ext uri="{FF2B5EF4-FFF2-40B4-BE49-F238E27FC236}">
              <a16:creationId xmlns:a16="http://schemas.microsoft.com/office/drawing/2014/main" id="{00000000-0008-0000-2000-0000D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5" name="180 CuadroTexto">
          <a:extLst>
            <a:ext uri="{FF2B5EF4-FFF2-40B4-BE49-F238E27FC236}">
              <a16:creationId xmlns:a16="http://schemas.microsoft.com/office/drawing/2014/main" id="{00000000-0008-0000-2000-0000D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6" name="181 CuadroTexto">
          <a:extLst>
            <a:ext uri="{FF2B5EF4-FFF2-40B4-BE49-F238E27FC236}">
              <a16:creationId xmlns:a16="http://schemas.microsoft.com/office/drawing/2014/main" id="{00000000-0008-0000-2000-0000D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7" name="182 CuadroTexto">
          <a:extLst>
            <a:ext uri="{FF2B5EF4-FFF2-40B4-BE49-F238E27FC236}">
              <a16:creationId xmlns:a16="http://schemas.microsoft.com/office/drawing/2014/main" id="{00000000-0008-0000-2000-0000D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8" name="183 CuadroTexto">
          <a:extLst>
            <a:ext uri="{FF2B5EF4-FFF2-40B4-BE49-F238E27FC236}">
              <a16:creationId xmlns:a16="http://schemas.microsoft.com/office/drawing/2014/main" id="{00000000-0008-0000-2000-0000D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49" name="184 CuadroTexto">
          <a:extLst>
            <a:ext uri="{FF2B5EF4-FFF2-40B4-BE49-F238E27FC236}">
              <a16:creationId xmlns:a16="http://schemas.microsoft.com/office/drawing/2014/main" id="{00000000-0008-0000-2000-0000D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0" name="185 CuadroTexto">
          <a:extLst>
            <a:ext uri="{FF2B5EF4-FFF2-40B4-BE49-F238E27FC236}">
              <a16:creationId xmlns:a16="http://schemas.microsoft.com/office/drawing/2014/main" id="{00000000-0008-0000-2000-0000D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1" name="186 CuadroTexto">
          <a:extLst>
            <a:ext uri="{FF2B5EF4-FFF2-40B4-BE49-F238E27FC236}">
              <a16:creationId xmlns:a16="http://schemas.microsoft.com/office/drawing/2014/main" id="{00000000-0008-0000-2000-0000D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2" name="187 CuadroTexto">
          <a:extLst>
            <a:ext uri="{FF2B5EF4-FFF2-40B4-BE49-F238E27FC236}">
              <a16:creationId xmlns:a16="http://schemas.microsoft.com/office/drawing/2014/main" id="{00000000-0008-0000-2000-0000D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3" name="188 CuadroTexto">
          <a:extLst>
            <a:ext uri="{FF2B5EF4-FFF2-40B4-BE49-F238E27FC236}">
              <a16:creationId xmlns:a16="http://schemas.microsoft.com/office/drawing/2014/main" id="{00000000-0008-0000-2000-0000D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4" name="189 CuadroTexto">
          <a:extLst>
            <a:ext uri="{FF2B5EF4-FFF2-40B4-BE49-F238E27FC236}">
              <a16:creationId xmlns:a16="http://schemas.microsoft.com/office/drawing/2014/main" id="{00000000-0008-0000-2000-0000D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5" name="190 CuadroTexto">
          <a:extLst>
            <a:ext uri="{FF2B5EF4-FFF2-40B4-BE49-F238E27FC236}">
              <a16:creationId xmlns:a16="http://schemas.microsoft.com/office/drawing/2014/main" id="{00000000-0008-0000-2000-0000D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6" name="191 CuadroTexto">
          <a:extLst>
            <a:ext uri="{FF2B5EF4-FFF2-40B4-BE49-F238E27FC236}">
              <a16:creationId xmlns:a16="http://schemas.microsoft.com/office/drawing/2014/main" id="{00000000-0008-0000-2000-0000D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7" name="192 CuadroTexto">
          <a:extLst>
            <a:ext uri="{FF2B5EF4-FFF2-40B4-BE49-F238E27FC236}">
              <a16:creationId xmlns:a16="http://schemas.microsoft.com/office/drawing/2014/main" id="{00000000-0008-0000-2000-0000D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8" name="193 CuadroTexto">
          <a:extLst>
            <a:ext uri="{FF2B5EF4-FFF2-40B4-BE49-F238E27FC236}">
              <a16:creationId xmlns:a16="http://schemas.microsoft.com/office/drawing/2014/main" id="{00000000-0008-0000-2000-0000D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59" name="194 CuadroTexto">
          <a:extLst>
            <a:ext uri="{FF2B5EF4-FFF2-40B4-BE49-F238E27FC236}">
              <a16:creationId xmlns:a16="http://schemas.microsoft.com/office/drawing/2014/main" id="{00000000-0008-0000-2000-0000D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0" name="195 CuadroTexto">
          <a:extLst>
            <a:ext uri="{FF2B5EF4-FFF2-40B4-BE49-F238E27FC236}">
              <a16:creationId xmlns:a16="http://schemas.microsoft.com/office/drawing/2014/main" id="{00000000-0008-0000-2000-0000E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1" name="196 CuadroTexto">
          <a:extLst>
            <a:ext uri="{FF2B5EF4-FFF2-40B4-BE49-F238E27FC236}">
              <a16:creationId xmlns:a16="http://schemas.microsoft.com/office/drawing/2014/main" id="{00000000-0008-0000-2000-0000E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2" name="197 CuadroTexto">
          <a:extLst>
            <a:ext uri="{FF2B5EF4-FFF2-40B4-BE49-F238E27FC236}">
              <a16:creationId xmlns:a16="http://schemas.microsoft.com/office/drawing/2014/main" id="{00000000-0008-0000-2000-0000E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3" name="198 CuadroTexto">
          <a:extLst>
            <a:ext uri="{FF2B5EF4-FFF2-40B4-BE49-F238E27FC236}">
              <a16:creationId xmlns:a16="http://schemas.microsoft.com/office/drawing/2014/main" id="{00000000-0008-0000-2000-0000E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4" name="199 CuadroTexto">
          <a:extLst>
            <a:ext uri="{FF2B5EF4-FFF2-40B4-BE49-F238E27FC236}">
              <a16:creationId xmlns:a16="http://schemas.microsoft.com/office/drawing/2014/main" id="{00000000-0008-0000-2000-0000E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5" name="200 CuadroTexto">
          <a:extLst>
            <a:ext uri="{FF2B5EF4-FFF2-40B4-BE49-F238E27FC236}">
              <a16:creationId xmlns:a16="http://schemas.microsoft.com/office/drawing/2014/main" id="{00000000-0008-0000-2000-0000E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6" name="201 CuadroTexto">
          <a:extLst>
            <a:ext uri="{FF2B5EF4-FFF2-40B4-BE49-F238E27FC236}">
              <a16:creationId xmlns:a16="http://schemas.microsoft.com/office/drawing/2014/main" id="{00000000-0008-0000-2000-0000E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7" name="202 CuadroTexto">
          <a:extLst>
            <a:ext uri="{FF2B5EF4-FFF2-40B4-BE49-F238E27FC236}">
              <a16:creationId xmlns:a16="http://schemas.microsoft.com/office/drawing/2014/main" id="{00000000-0008-0000-2000-0000E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8" name="203 CuadroTexto">
          <a:extLst>
            <a:ext uri="{FF2B5EF4-FFF2-40B4-BE49-F238E27FC236}">
              <a16:creationId xmlns:a16="http://schemas.microsoft.com/office/drawing/2014/main" id="{00000000-0008-0000-2000-0000E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69" name="204 CuadroTexto">
          <a:extLst>
            <a:ext uri="{FF2B5EF4-FFF2-40B4-BE49-F238E27FC236}">
              <a16:creationId xmlns:a16="http://schemas.microsoft.com/office/drawing/2014/main" id="{00000000-0008-0000-2000-0000E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0" name="205 CuadroTexto">
          <a:extLst>
            <a:ext uri="{FF2B5EF4-FFF2-40B4-BE49-F238E27FC236}">
              <a16:creationId xmlns:a16="http://schemas.microsoft.com/office/drawing/2014/main" id="{00000000-0008-0000-2000-0000E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1" name="206 CuadroTexto">
          <a:extLst>
            <a:ext uri="{FF2B5EF4-FFF2-40B4-BE49-F238E27FC236}">
              <a16:creationId xmlns:a16="http://schemas.microsoft.com/office/drawing/2014/main" id="{00000000-0008-0000-2000-0000E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2" name="207 CuadroTexto">
          <a:extLst>
            <a:ext uri="{FF2B5EF4-FFF2-40B4-BE49-F238E27FC236}">
              <a16:creationId xmlns:a16="http://schemas.microsoft.com/office/drawing/2014/main" id="{00000000-0008-0000-2000-0000E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3" name="208 CuadroTexto">
          <a:extLst>
            <a:ext uri="{FF2B5EF4-FFF2-40B4-BE49-F238E27FC236}">
              <a16:creationId xmlns:a16="http://schemas.microsoft.com/office/drawing/2014/main" id="{00000000-0008-0000-2000-0000E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4" name="209 CuadroTexto">
          <a:extLst>
            <a:ext uri="{FF2B5EF4-FFF2-40B4-BE49-F238E27FC236}">
              <a16:creationId xmlns:a16="http://schemas.microsoft.com/office/drawing/2014/main" id="{00000000-0008-0000-2000-0000E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5" name="210 CuadroTexto">
          <a:extLst>
            <a:ext uri="{FF2B5EF4-FFF2-40B4-BE49-F238E27FC236}">
              <a16:creationId xmlns:a16="http://schemas.microsoft.com/office/drawing/2014/main" id="{00000000-0008-0000-2000-0000E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6" name="211 CuadroTexto">
          <a:extLst>
            <a:ext uri="{FF2B5EF4-FFF2-40B4-BE49-F238E27FC236}">
              <a16:creationId xmlns:a16="http://schemas.microsoft.com/office/drawing/2014/main" id="{00000000-0008-0000-2000-0000F0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7" name="212 CuadroTexto">
          <a:extLst>
            <a:ext uri="{FF2B5EF4-FFF2-40B4-BE49-F238E27FC236}">
              <a16:creationId xmlns:a16="http://schemas.microsoft.com/office/drawing/2014/main" id="{00000000-0008-0000-2000-0000F1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8" name="213 CuadroTexto">
          <a:extLst>
            <a:ext uri="{FF2B5EF4-FFF2-40B4-BE49-F238E27FC236}">
              <a16:creationId xmlns:a16="http://schemas.microsoft.com/office/drawing/2014/main" id="{00000000-0008-0000-2000-0000F2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79" name="214 CuadroTexto">
          <a:extLst>
            <a:ext uri="{FF2B5EF4-FFF2-40B4-BE49-F238E27FC236}">
              <a16:creationId xmlns:a16="http://schemas.microsoft.com/office/drawing/2014/main" id="{00000000-0008-0000-2000-0000F3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0" name="215 CuadroTexto">
          <a:extLst>
            <a:ext uri="{FF2B5EF4-FFF2-40B4-BE49-F238E27FC236}">
              <a16:creationId xmlns:a16="http://schemas.microsoft.com/office/drawing/2014/main" id="{00000000-0008-0000-2000-0000F4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1" name="216 CuadroTexto">
          <a:extLst>
            <a:ext uri="{FF2B5EF4-FFF2-40B4-BE49-F238E27FC236}">
              <a16:creationId xmlns:a16="http://schemas.microsoft.com/office/drawing/2014/main" id="{00000000-0008-0000-2000-0000F5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2" name="217 CuadroTexto">
          <a:extLst>
            <a:ext uri="{FF2B5EF4-FFF2-40B4-BE49-F238E27FC236}">
              <a16:creationId xmlns:a16="http://schemas.microsoft.com/office/drawing/2014/main" id="{00000000-0008-0000-2000-0000F6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3" name="218 CuadroTexto">
          <a:extLst>
            <a:ext uri="{FF2B5EF4-FFF2-40B4-BE49-F238E27FC236}">
              <a16:creationId xmlns:a16="http://schemas.microsoft.com/office/drawing/2014/main" id="{00000000-0008-0000-2000-0000F7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4" name="219 CuadroTexto">
          <a:extLst>
            <a:ext uri="{FF2B5EF4-FFF2-40B4-BE49-F238E27FC236}">
              <a16:creationId xmlns:a16="http://schemas.microsoft.com/office/drawing/2014/main" id="{00000000-0008-0000-2000-0000F8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5" name="220 CuadroTexto">
          <a:extLst>
            <a:ext uri="{FF2B5EF4-FFF2-40B4-BE49-F238E27FC236}">
              <a16:creationId xmlns:a16="http://schemas.microsoft.com/office/drawing/2014/main" id="{00000000-0008-0000-2000-0000F9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6" name="221 CuadroTexto">
          <a:extLst>
            <a:ext uri="{FF2B5EF4-FFF2-40B4-BE49-F238E27FC236}">
              <a16:creationId xmlns:a16="http://schemas.microsoft.com/office/drawing/2014/main" id="{00000000-0008-0000-2000-0000FA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7" name="222 CuadroTexto">
          <a:extLst>
            <a:ext uri="{FF2B5EF4-FFF2-40B4-BE49-F238E27FC236}">
              <a16:creationId xmlns:a16="http://schemas.microsoft.com/office/drawing/2014/main" id="{00000000-0008-0000-2000-0000FB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8" name="223 CuadroTexto">
          <a:extLst>
            <a:ext uri="{FF2B5EF4-FFF2-40B4-BE49-F238E27FC236}">
              <a16:creationId xmlns:a16="http://schemas.microsoft.com/office/drawing/2014/main" id="{00000000-0008-0000-2000-0000FC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89" name="224 CuadroTexto">
          <a:extLst>
            <a:ext uri="{FF2B5EF4-FFF2-40B4-BE49-F238E27FC236}">
              <a16:creationId xmlns:a16="http://schemas.microsoft.com/office/drawing/2014/main" id="{00000000-0008-0000-2000-0000FD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0" name="225 CuadroTexto">
          <a:extLst>
            <a:ext uri="{FF2B5EF4-FFF2-40B4-BE49-F238E27FC236}">
              <a16:creationId xmlns:a16="http://schemas.microsoft.com/office/drawing/2014/main" id="{00000000-0008-0000-2000-0000FE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1" name="226 CuadroTexto">
          <a:extLst>
            <a:ext uri="{FF2B5EF4-FFF2-40B4-BE49-F238E27FC236}">
              <a16:creationId xmlns:a16="http://schemas.microsoft.com/office/drawing/2014/main" id="{00000000-0008-0000-2000-0000FF06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2" name="227 CuadroTexto">
          <a:extLst>
            <a:ext uri="{FF2B5EF4-FFF2-40B4-BE49-F238E27FC236}">
              <a16:creationId xmlns:a16="http://schemas.microsoft.com/office/drawing/2014/main" id="{00000000-0008-0000-2000-00000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3" name="228 CuadroTexto">
          <a:extLst>
            <a:ext uri="{FF2B5EF4-FFF2-40B4-BE49-F238E27FC236}">
              <a16:creationId xmlns:a16="http://schemas.microsoft.com/office/drawing/2014/main" id="{00000000-0008-0000-2000-00000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4" name="229 CuadroTexto">
          <a:extLst>
            <a:ext uri="{FF2B5EF4-FFF2-40B4-BE49-F238E27FC236}">
              <a16:creationId xmlns:a16="http://schemas.microsoft.com/office/drawing/2014/main" id="{00000000-0008-0000-2000-00000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5" name="230 CuadroTexto">
          <a:extLst>
            <a:ext uri="{FF2B5EF4-FFF2-40B4-BE49-F238E27FC236}">
              <a16:creationId xmlns:a16="http://schemas.microsoft.com/office/drawing/2014/main" id="{00000000-0008-0000-2000-00000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6" name="231 CuadroTexto">
          <a:extLst>
            <a:ext uri="{FF2B5EF4-FFF2-40B4-BE49-F238E27FC236}">
              <a16:creationId xmlns:a16="http://schemas.microsoft.com/office/drawing/2014/main" id="{00000000-0008-0000-2000-00000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7" name="232 CuadroTexto">
          <a:extLst>
            <a:ext uri="{FF2B5EF4-FFF2-40B4-BE49-F238E27FC236}">
              <a16:creationId xmlns:a16="http://schemas.microsoft.com/office/drawing/2014/main" id="{00000000-0008-0000-2000-00000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8" name="233 CuadroTexto">
          <a:extLst>
            <a:ext uri="{FF2B5EF4-FFF2-40B4-BE49-F238E27FC236}">
              <a16:creationId xmlns:a16="http://schemas.microsoft.com/office/drawing/2014/main" id="{00000000-0008-0000-2000-00000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799" name="234 CuadroTexto">
          <a:extLst>
            <a:ext uri="{FF2B5EF4-FFF2-40B4-BE49-F238E27FC236}">
              <a16:creationId xmlns:a16="http://schemas.microsoft.com/office/drawing/2014/main" id="{00000000-0008-0000-2000-00000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0" name="235 CuadroTexto">
          <a:extLst>
            <a:ext uri="{FF2B5EF4-FFF2-40B4-BE49-F238E27FC236}">
              <a16:creationId xmlns:a16="http://schemas.microsoft.com/office/drawing/2014/main" id="{00000000-0008-0000-2000-00000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1" name="236 CuadroTexto">
          <a:extLst>
            <a:ext uri="{FF2B5EF4-FFF2-40B4-BE49-F238E27FC236}">
              <a16:creationId xmlns:a16="http://schemas.microsoft.com/office/drawing/2014/main" id="{00000000-0008-0000-2000-00000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2" name="237 CuadroTexto">
          <a:extLst>
            <a:ext uri="{FF2B5EF4-FFF2-40B4-BE49-F238E27FC236}">
              <a16:creationId xmlns:a16="http://schemas.microsoft.com/office/drawing/2014/main" id="{00000000-0008-0000-2000-00000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3" name="238 CuadroTexto">
          <a:extLst>
            <a:ext uri="{FF2B5EF4-FFF2-40B4-BE49-F238E27FC236}">
              <a16:creationId xmlns:a16="http://schemas.microsoft.com/office/drawing/2014/main" id="{00000000-0008-0000-2000-00000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4" name="239 CuadroTexto">
          <a:extLst>
            <a:ext uri="{FF2B5EF4-FFF2-40B4-BE49-F238E27FC236}">
              <a16:creationId xmlns:a16="http://schemas.microsoft.com/office/drawing/2014/main" id="{00000000-0008-0000-2000-00000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5" name="240 CuadroTexto">
          <a:extLst>
            <a:ext uri="{FF2B5EF4-FFF2-40B4-BE49-F238E27FC236}">
              <a16:creationId xmlns:a16="http://schemas.microsoft.com/office/drawing/2014/main" id="{00000000-0008-0000-2000-00000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6" name="241 CuadroTexto">
          <a:extLst>
            <a:ext uri="{FF2B5EF4-FFF2-40B4-BE49-F238E27FC236}">
              <a16:creationId xmlns:a16="http://schemas.microsoft.com/office/drawing/2014/main" id="{00000000-0008-0000-2000-00000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7" name="242 CuadroTexto">
          <a:extLst>
            <a:ext uri="{FF2B5EF4-FFF2-40B4-BE49-F238E27FC236}">
              <a16:creationId xmlns:a16="http://schemas.microsoft.com/office/drawing/2014/main" id="{00000000-0008-0000-2000-00000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8" name="243 CuadroTexto">
          <a:extLst>
            <a:ext uri="{FF2B5EF4-FFF2-40B4-BE49-F238E27FC236}">
              <a16:creationId xmlns:a16="http://schemas.microsoft.com/office/drawing/2014/main" id="{00000000-0008-0000-2000-00001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09" name="244 CuadroTexto">
          <a:extLst>
            <a:ext uri="{FF2B5EF4-FFF2-40B4-BE49-F238E27FC236}">
              <a16:creationId xmlns:a16="http://schemas.microsoft.com/office/drawing/2014/main" id="{00000000-0008-0000-2000-00001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0" name="245 CuadroTexto">
          <a:extLst>
            <a:ext uri="{FF2B5EF4-FFF2-40B4-BE49-F238E27FC236}">
              <a16:creationId xmlns:a16="http://schemas.microsoft.com/office/drawing/2014/main" id="{00000000-0008-0000-2000-00001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1" name="246 CuadroTexto">
          <a:extLst>
            <a:ext uri="{FF2B5EF4-FFF2-40B4-BE49-F238E27FC236}">
              <a16:creationId xmlns:a16="http://schemas.microsoft.com/office/drawing/2014/main" id="{00000000-0008-0000-2000-00001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2" name="247 CuadroTexto">
          <a:extLst>
            <a:ext uri="{FF2B5EF4-FFF2-40B4-BE49-F238E27FC236}">
              <a16:creationId xmlns:a16="http://schemas.microsoft.com/office/drawing/2014/main" id="{00000000-0008-0000-2000-00001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3" name="248 CuadroTexto">
          <a:extLst>
            <a:ext uri="{FF2B5EF4-FFF2-40B4-BE49-F238E27FC236}">
              <a16:creationId xmlns:a16="http://schemas.microsoft.com/office/drawing/2014/main" id="{00000000-0008-0000-2000-00001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4" name="249 CuadroTexto">
          <a:extLst>
            <a:ext uri="{FF2B5EF4-FFF2-40B4-BE49-F238E27FC236}">
              <a16:creationId xmlns:a16="http://schemas.microsoft.com/office/drawing/2014/main" id="{00000000-0008-0000-2000-00001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5" name="250 CuadroTexto">
          <a:extLst>
            <a:ext uri="{FF2B5EF4-FFF2-40B4-BE49-F238E27FC236}">
              <a16:creationId xmlns:a16="http://schemas.microsoft.com/office/drawing/2014/main" id="{00000000-0008-0000-2000-00001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6" name="251 CuadroTexto">
          <a:extLst>
            <a:ext uri="{FF2B5EF4-FFF2-40B4-BE49-F238E27FC236}">
              <a16:creationId xmlns:a16="http://schemas.microsoft.com/office/drawing/2014/main" id="{00000000-0008-0000-2000-00001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7" name="252 CuadroTexto">
          <a:extLst>
            <a:ext uri="{FF2B5EF4-FFF2-40B4-BE49-F238E27FC236}">
              <a16:creationId xmlns:a16="http://schemas.microsoft.com/office/drawing/2014/main" id="{00000000-0008-0000-2000-00001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8" name="253 CuadroTexto">
          <a:extLst>
            <a:ext uri="{FF2B5EF4-FFF2-40B4-BE49-F238E27FC236}">
              <a16:creationId xmlns:a16="http://schemas.microsoft.com/office/drawing/2014/main" id="{00000000-0008-0000-2000-00001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19" name="254 CuadroTexto">
          <a:extLst>
            <a:ext uri="{FF2B5EF4-FFF2-40B4-BE49-F238E27FC236}">
              <a16:creationId xmlns:a16="http://schemas.microsoft.com/office/drawing/2014/main" id="{00000000-0008-0000-2000-00001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0" name="255 CuadroTexto">
          <a:extLst>
            <a:ext uri="{FF2B5EF4-FFF2-40B4-BE49-F238E27FC236}">
              <a16:creationId xmlns:a16="http://schemas.microsoft.com/office/drawing/2014/main" id="{00000000-0008-0000-2000-00001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1" name="256 CuadroTexto">
          <a:extLst>
            <a:ext uri="{FF2B5EF4-FFF2-40B4-BE49-F238E27FC236}">
              <a16:creationId xmlns:a16="http://schemas.microsoft.com/office/drawing/2014/main" id="{00000000-0008-0000-2000-00001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2" name="257 CuadroTexto">
          <a:extLst>
            <a:ext uri="{FF2B5EF4-FFF2-40B4-BE49-F238E27FC236}">
              <a16:creationId xmlns:a16="http://schemas.microsoft.com/office/drawing/2014/main" id="{00000000-0008-0000-2000-00001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3" name="258 CuadroTexto">
          <a:extLst>
            <a:ext uri="{FF2B5EF4-FFF2-40B4-BE49-F238E27FC236}">
              <a16:creationId xmlns:a16="http://schemas.microsoft.com/office/drawing/2014/main" id="{00000000-0008-0000-2000-00001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4" name="259 CuadroTexto">
          <a:extLst>
            <a:ext uri="{FF2B5EF4-FFF2-40B4-BE49-F238E27FC236}">
              <a16:creationId xmlns:a16="http://schemas.microsoft.com/office/drawing/2014/main" id="{00000000-0008-0000-2000-00002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5" name="260 CuadroTexto">
          <a:extLst>
            <a:ext uri="{FF2B5EF4-FFF2-40B4-BE49-F238E27FC236}">
              <a16:creationId xmlns:a16="http://schemas.microsoft.com/office/drawing/2014/main" id="{00000000-0008-0000-2000-00002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6" name="261 CuadroTexto">
          <a:extLst>
            <a:ext uri="{FF2B5EF4-FFF2-40B4-BE49-F238E27FC236}">
              <a16:creationId xmlns:a16="http://schemas.microsoft.com/office/drawing/2014/main" id="{00000000-0008-0000-2000-00002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7" name="262 CuadroTexto">
          <a:extLst>
            <a:ext uri="{FF2B5EF4-FFF2-40B4-BE49-F238E27FC236}">
              <a16:creationId xmlns:a16="http://schemas.microsoft.com/office/drawing/2014/main" id="{00000000-0008-0000-2000-00002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8" name="263 CuadroTexto">
          <a:extLst>
            <a:ext uri="{FF2B5EF4-FFF2-40B4-BE49-F238E27FC236}">
              <a16:creationId xmlns:a16="http://schemas.microsoft.com/office/drawing/2014/main" id="{00000000-0008-0000-2000-00002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29" name="264 CuadroTexto">
          <a:extLst>
            <a:ext uri="{FF2B5EF4-FFF2-40B4-BE49-F238E27FC236}">
              <a16:creationId xmlns:a16="http://schemas.microsoft.com/office/drawing/2014/main" id="{00000000-0008-0000-2000-00002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0" name="265 CuadroTexto">
          <a:extLst>
            <a:ext uri="{FF2B5EF4-FFF2-40B4-BE49-F238E27FC236}">
              <a16:creationId xmlns:a16="http://schemas.microsoft.com/office/drawing/2014/main" id="{00000000-0008-0000-2000-00002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1" name="266 CuadroTexto">
          <a:extLst>
            <a:ext uri="{FF2B5EF4-FFF2-40B4-BE49-F238E27FC236}">
              <a16:creationId xmlns:a16="http://schemas.microsoft.com/office/drawing/2014/main" id="{00000000-0008-0000-2000-00002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32" name="267 CuadroTexto">
          <a:extLst>
            <a:ext uri="{FF2B5EF4-FFF2-40B4-BE49-F238E27FC236}">
              <a16:creationId xmlns:a16="http://schemas.microsoft.com/office/drawing/2014/main" id="{00000000-0008-0000-2000-00002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1833" name="268 CuadroTexto">
          <a:extLst>
            <a:ext uri="{FF2B5EF4-FFF2-40B4-BE49-F238E27FC236}">
              <a16:creationId xmlns:a16="http://schemas.microsoft.com/office/drawing/2014/main" id="{00000000-0008-0000-2000-00002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4" name="269 CuadroTexto">
          <a:extLst>
            <a:ext uri="{FF2B5EF4-FFF2-40B4-BE49-F238E27FC236}">
              <a16:creationId xmlns:a16="http://schemas.microsoft.com/office/drawing/2014/main" id="{00000000-0008-0000-2000-00002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5" name="270 CuadroTexto">
          <a:extLst>
            <a:ext uri="{FF2B5EF4-FFF2-40B4-BE49-F238E27FC236}">
              <a16:creationId xmlns:a16="http://schemas.microsoft.com/office/drawing/2014/main" id="{00000000-0008-0000-2000-00002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6" name="271 CuadroTexto">
          <a:extLst>
            <a:ext uri="{FF2B5EF4-FFF2-40B4-BE49-F238E27FC236}">
              <a16:creationId xmlns:a16="http://schemas.microsoft.com/office/drawing/2014/main" id="{00000000-0008-0000-2000-00002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7" name="272 CuadroTexto">
          <a:extLst>
            <a:ext uri="{FF2B5EF4-FFF2-40B4-BE49-F238E27FC236}">
              <a16:creationId xmlns:a16="http://schemas.microsoft.com/office/drawing/2014/main" id="{00000000-0008-0000-2000-00002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8" name="273 CuadroTexto">
          <a:extLst>
            <a:ext uri="{FF2B5EF4-FFF2-40B4-BE49-F238E27FC236}">
              <a16:creationId xmlns:a16="http://schemas.microsoft.com/office/drawing/2014/main" id="{00000000-0008-0000-2000-00002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39" name="274 CuadroTexto">
          <a:extLst>
            <a:ext uri="{FF2B5EF4-FFF2-40B4-BE49-F238E27FC236}">
              <a16:creationId xmlns:a16="http://schemas.microsoft.com/office/drawing/2014/main" id="{00000000-0008-0000-2000-00002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0" name="275 CuadroTexto">
          <a:extLst>
            <a:ext uri="{FF2B5EF4-FFF2-40B4-BE49-F238E27FC236}">
              <a16:creationId xmlns:a16="http://schemas.microsoft.com/office/drawing/2014/main" id="{00000000-0008-0000-2000-00003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1" name="276 CuadroTexto">
          <a:extLst>
            <a:ext uri="{FF2B5EF4-FFF2-40B4-BE49-F238E27FC236}">
              <a16:creationId xmlns:a16="http://schemas.microsoft.com/office/drawing/2014/main" id="{00000000-0008-0000-2000-00003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2" name="277 CuadroTexto">
          <a:extLst>
            <a:ext uri="{FF2B5EF4-FFF2-40B4-BE49-F238E27FC236}">
              <a16:creationId xmlns:a16="http://schemas.microsoft.com/office/drawing/2014/main" id="{00000000-0008-0000-2000-00003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3" name="278 CuadroTexto">
          <a:extLst>
            <a:ext uri="{FF2B5EF4-FFF2-40B4-BE49-F238E27FC236}">
              <a16:creationId xmlns:a16="http://schemas.microsoft.com/office/drawing/2014/main" id="{00000000-0008-0000-2000-00003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4" name="279 CuadroTexto">
          <a:extLst>
            <a:ext uri="{FF2B5EF4-FFF2-40B4-BE49-F238E27FC236}">
              <a16:creationId xmlns:a16="http://schemas.microsoft.com/office/drawing/2014/main" id="{00000000-0008-0000-2000-00003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5" name="280 CuadroTexto">
          <a:extLst>
            <a:ext uri="{FF2B5EF4-FFF2-40B4-BE49-F238E27FC236}">
              <a16:creationId xmlns:a16="http://schemas.microsoft.com/office/drawing/2014/main" id="{00000000-0008-0000-2000-00003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6" name="281 CuadroTexto">
          <a:extLst>
            <a:ext uri="{FF2B5EF4-FFF2-40B4-BE49-F238E27FC236}">
              <a16:creationId xmlns:a16="http://schemas.microsoft.com/office/drawing/2014/main" id="{00000000-0008-0000-2000-00003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7" name="282 CuadroTexto">
          <a:extLst>
            <a:ext uri="{FF2B5EF4-FFF2-40B4-BE49-F238E27FC236}">
              <a16:creationId xmlns:a16="http://schemas.microsoft.com/office/drawing/2014/main" id="{00000000-0008-0000-2000-00003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8" name="283 CuadroTexto">
          <a:extLst>
            <a:ext uri="{FF2B5EF4-FFF2-40B4-BE49-F238E27FC236}">
              <a16:creationId xmlns:a16="http://schemas.microsoft.com/office/drawing/2014/main" id="{00000000-0008-0000-2000-00003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1849" name="284 CuadroTexto">
          <a:extLst>
            <a:ext uri="{FF2B5EF4-FFF2-40B4-BE49-F238E27FC236}">
              <a16:creationId xmlns:a16="http://schemas.microsoft.com/office/drawing/2014/main" id="{00000000-0008-0000-2000-00003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50" name="285 CuadroTexto">
          <a:extLst>
            <a:ext uri="{FF2B5EF4-FFF2-40B4-BE49-F238E27FC236}">
              <a16:creationId xmlns:a16="http://schemas.microsoft.com/office/drawing/2014/main" id="{00000000-0008-0000-2000-00003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1" name="286 CuadroTexto">
          <a:extLst>
            <a:ext uri="{FF2B5EF4-FFF2-40B4-BE49-F238E27FC236}">
              <a16:creationId xmlns:a16="http://schemas.microsoft.com/office/drawing/2014/main" id="{00000000-0008-0000-2000-00003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2" name="287 CuadroTexto">
          <a:extLst>
            <a:ext uri="{FF2B5EF4-FFF2-40B4-BE49-F238E27FC236}">
              <a16:creationId xmlns:a16="http://schemas.microsoft.com/office/drawing/2014/main" id="{00000000-0008-0000-2000-00003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3" name="288 CuadroTexto">
          <a:extLst>
            <a:ext uri="{FF2B5EF4-FFF2-40B4-BE49-F238E27FC236}">
              <a16:creationId xmlns:a16="http://schemas.microsoft.com/office/drawing/2014/main" id="{00000000-0008-0000-2000-00003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4" name="289 CuadroTexto">
          <a:extLst>
            <a:ext uri="{FF2B5EF4-FFF2-40B4-BE49-F238E27FC236}">
              <a16:creationId xmlns:a16="http://schemas.microsoft.com/office/drawing/2014/main" id="{00000000-0008-0000-2000-00003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5" name="290 CuadroTexto">
          <a:extLst>
            <a:ext uri="{FF2B5EF4-FFF2-40B4-BE49-F238E27FC236}">
              <a16:creationId xmlns:a16="http://schemas.microsoft.com/office/drawing/2014/main" id="{00000000-0008-0000-2000-00003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6" name="291 CuadroTexto">
          <a:extLst>
            <a:ext uri="{FF2B5EF4-FFF2-40B4-BE49-F238E27FC236}">
              <a16:creationId xmlns:a16="http://schemas.microsoft.com/office/drawing/2014/main" id="{00000000-0008-0000-2000-00004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7" name="292 CuadroTexto">
          <a:extLst>
            <a:ext uri="{FF2B5EF4-FFF2-40B4-BE49-F238E27FC236}">
              <a16:creationId xmlns:a16="http://schemas.microsoft.com/office/drawing/2014/main" id="{00000000-0008-0000-2000-00004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8" name="293 CuadroTexto">
          <a:extLst>
            <a:ext uri="{FF2B5EF4-FFF2-40B4-BE49-F238E27FC236}">
              <a16:creationId xmlns:a16="http://schemas.microsoft.com/office/drawing/2014/main" id="{00000000-0008-0000-2000-00004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59" name="294 CuadroTexto">
          <a:extLst>
            <a:ext uri="{FF2B5EF4-FFF2-40B4-BE49-F238E27FC236}">
              <a16:creationId xmlns:a16="http://schemas.microsoft.com/office/drawing/2014/main" id="{00000000-0008-0000-2000-00004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0" name="295 CuadroTexto">
          <a:extLst>
            <a:ext uri="{FF2B5EF4-FFF2-40B4-BE49-F238E27FC236}">
              <a16:creationId xmlns:a16="http://schemas.microsoft.com/office/drawing/2014/main" id="{00000000-0008-0000-2000-00004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1" name="296 CuadroTexto">
          <a:extLst>
            <a:ext uri="{FF2B5EF4-FFF2-40B4-BE49-F238E27FC236}">
              <a16:creationId xmlns:a16="http://schemas.microsoft.com/office/drawing/2014/main" id="{00000000-0008-0000-2000-00004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1862" name="301 CuadroTexto">
          <a:extLst>
            <a:ext uri="{FF2B5EF4-FFF2-40B4-BE49-F238E27FC236}">
              <a16:creationId xmlns:a16="http://schemas.microsoft.com/office/drawing/2014/main" id="{00000000-0008-0000-2000-00004607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63" name="17 CuadroTexto">
          <a:extLst>
            <a:ext uri="{FF2B5EF4-FFF2-40B4-BE49-F238E27FC236}">
              <a16:creationId xmlns:a16="http://schemas.microsoft.com/office/drawing/2014/main" id="{00000000-0008-0000-2000-00004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1864" name="90 CuadroTexto">
          <a:extLst>
            <a:ext uri="{FF2B5EF4-FFF2-40B4-BE49-F238E27FC236}">
              <a16:creationId xmlns:a16="http://schemas.microsoft.com/office/drawing/2014/main" id="{00000000-0008-0000-2000-000048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5" name="91 CuadroTexto">
          <a:extLst>
            <a:ext uri="{FF2B5EF4-FFF2-40B4-BE49-F238E27FC236}">
              <a16:creationId xmlns:a16="http://schemas.microsoft.com/office/drawing/2014/main" id="{00000000-0008-0000-2000-000049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6" name="92 CuadroTexto">
          <a:extLst>
            <a:ext uri="{FF2B5EF4-FFF2-40B4-BE49-F238E27FC236}">
              <a16:creationId xmlns:a16="http://schemas.microsoft.com/office/drawing/2014/main" id="{00000000-0008-0000-2000-00004A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7" name="93 CuadroTexto">
          <a:extLst>
            <a:ext uri="{FF2B5EF4-FFF2-40B4-BE49-F238E27FC236}">
              <a16:creationId xmlns:a16="http://schemas.microsoft.com/office/drawing/2014/main" id="{00000000-0008-0000-2000-00004B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8" name="94 CuadroTexto">
          <a:extLst>
            <a:ext uri="{FF2B5EF4-FFF2-40B4-BE49-F238E27FC236}">
              <a16:creationId xmlns:a16="http://schemas.microsoft.com/office/drawing/2014/main" id="{00000000-0008-0000-2000-00004C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69" name="95 CuadroTexto">
          <a:extLst>
            <a:ext uri="{FF2B5EF4-FFF2-40B4-BE49-F238E27FC236}">
              <a16:creationId xmlns:a16="http://schemas.microsoft.com/office/drawing/2014/main" id="{00000000-0008-0000-2000-00004D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0" name="96 CuadroTexto">
          <a:extLst>
            <a:ext uri="{FF2B5EF4-FFF2-40B4-BE49-F238E27FC236}">
              <a16:creationId xmlns:a16="http://schemas.microsoft.com/office/drawing/2014/main" id="{00000000-0008-0000-2000-00004E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1" name="97 CuadroTexto">
          <a:extLst>
            <a:ext uri="{FF2B5EF4-FFF2-40B4-BE49-F238E27FC236}">
              <a16:creationId xmlns:a16="http://schemas.microsoft.com/office/drawing/2014/main" id="{00000000-0008-0000-2000-00004F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2" name="98 CuadroTexto">
          <a:extLst>
            <a:ext uri="{FF2B5EF4-FFF2-40B4-BE49-F238E27FC236}">
              <a16:creationId xmlns:a16="http://schemas.microsoft.com/office/drawing/2014/main" id="{00000000-0008-0000-2000-000050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3" name="99 CuadroTexto">
          <a:extLst>
            <a:ext uri="{FF2B5EF4-FFF2-40B4-BE49-F238E27FC236}">
              <a16:creationId xmlns:a16="http://schemas.microsoft.com/office/drawing/2014/main" id="{00000000-0008-0000-2000-000051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4" name="100 CuadroTexto">
          <a:extLst>
            <a:ext uri="{FF2B5EF4-FFF2-40B4-BE49-F238E27FC236}">
              <a16:creationId xmlns:a16="http://schemas.microsoft.com/office/drawing/2014/main" id="{00000000-0008-0000-2000-000052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1875" name="101 CuadroTexto">
          <a:extLst>
            <a:ext uri="{FF2B5EF4-FFF2-40B4-BE49-F238E27FC236}">
              <a16:creationId xmlns:a16="http://schemas.microsoft.com/office/drawing/2014/main" id="{00000000-0008-0000-2000-00005307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1876" name="118 CuadroTexto">
          <a:extLst>
            <a:ext uri="{FF2B5EF4-FFF2-40B4-BE49-F238E27FC236}">
              <a16:creationId xmlns:a16="http://schemas.microsoft.com/office/drawing/2014/main" id="{00000000-0008-0000-2000-00005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7" name="119 CuadroTexto">
          <a:extLst>
            <a:ext uri="{FF2B5EF4-FFF2-40B4-BE49-F238E27FC236}">
              <a16:creationId xmlns:a16="http://schemas.microsoft.com/office/drawing/2014/main" id="{00000000-0008-0000-2000-00005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8" name="120 CuadroTexto">
          <a:extLst>
            <a:ext uri="{FF2B5EF4-FFF2-40B4-BE49-F238E27FC236}">
              <a16:creationId xmlns:a16="http://schemas.microsoft.com/office/drawing/2014/main" id="{00000000-0008-0000-2000-00005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79" name="121 CuadroTexto">
          <a:extLst>
            <a:ext uri="{FF2B5EF4-FFF2-40B4-BE49-F238E27FC236}">
              <a16:creationId xmlns:a16="http://schemas.microsoft.com/office/drawing/2014/main" id="{00000000-0008-0000-2000-00005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0" name="122 CuadroTexto">
          <a:extLst>
            <a:ext uri="{FF2B5EF4-FFF2-40B4-BE49-F238E27FC236}">
              <a16:creationId xmlns:a16="http://schemas.microsoft.com/office/drawing/2014/main" id="{00000000-0008-0000-2000-00005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1" name="123 CuadroTexto">
          <a:extLst>
            <a:ext uri="{FF2B5EF4-FFF2-40B4-BE49-F238E27FC236}">
              <a16:creationId xmlns:a16="http://schemas.microsoft.com/office/drawing/2014/main" id="{00000000-0008-0000-2000-00005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2" name="124 CuadroTexto">
          <a:extLst>
            <a:ext uri="{FF2B5EF4-FFF2-40B4-BE49-F238E27FC236}">
              <a16:creationId xmlns:a16="http://schemas.microsoft.com/office/drawing/2014/main" id="{00000000-0008-0000-2000-00005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3" name="125 CuadroTexto">
          <a:extLst>
            <a:ext uri="{FF2B5EF4-FFF2-40B4-BE49-F238E27FC236}">
              <a16:creationId xmlns:a16="http://schemas.microsoft.com/office/drawing/2014/main" id="{00000000-0008-0000-2000-00005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4" name="143 CuadroTexto">
          <a:extLst>
            <a:ext uri="{FF2B5EF4-FFF2-40B4-BE49-F238E27FC236}">
              <a16:creationId xmlns:a16="http://schemas.microsoft.com/office/drawing/2014/main" id="{00000000-0008-0000-2000-00005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5" name="144 CuadroTexto">
          <a:extLst>
            <a:ext uri="{FF2B5EF4-FFF2-40B4-BE49-F238E27FC236}">
              <a16:creationId xmlns:a16="http://schemas.microsoft.com/office/drawing/2014/main" id="{00000000-0008-0000-2000-00005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6" name="145 CuadroTexto">
          <a:extLst>
            <a:ext uri="{FF2B5EF4-FFF2-40B4-BE49-F238E27FC236}">
              <a16:creationId xmlns:a16="http://schemas.microsoft.com/office/drawing/2014/main" id="{00000000-0008-0000-2000-00005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7" name="146 CuadroTexto">
          <a:extLst>
            <a:ext uri="{FF2B5EF4-FFF2-40B4-BE49-F238E27FC236}">
              <a16:creationId xmlns:a16="http://schemas.microsoft.com/office/drawing/2014/main" id="{00000000-0008-0000-2000-00005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8" name="147 CuadroTexto">
          <a:extLst>
            <a:ext uri="{FF2B5EF4-FFF2-40B4-BE49-F238E27FC236}">
              <a16:creationId xmlns:a16="http://schemas.microsoft.com/office/drawing/2014/main" id="{00000000-0008-0000-2000-00006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89" name="148 CuadroTexto">
          <a:extLst>
            <a:ext uri="{FF2B5EF4-FFF2-40B4-BE49-F238E27FC236}">
              <a16:creationId xmlns:a16="http://schemas.microsoft.com/office/drawing/2014/main" id="{00000000-0008-0000-2000-00006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0" name="149 CuadroTexto">
          <a:extLst>
            <a:ext uri="{FF2B5EF4-FFF2-40B4-BE49-F238E27FC236}">
              <a16:creationId xmlns:a16="http://schemas.microsoft.com/office/drawing/2014/main" id="{00000000-0008-0000-2000-00006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1" name="150 CuadroTexto">
          <a:extLst>
            <a:ext uri="{FF2B5EF4-FFF2-40B4-BE49-F238E27FC236}">
              <a16:creationId xmlns:a16="http://schemas.microsoft.com/office/drawing/2014/main" id="{00000000-0008-0000-2000-00006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2" name="151 CuadroTexto">
          <a:extLst>
            <a:ext uri="{FF2B5EF4-FFF2-40B4-BE49-F238E27FC236}">
              <a16:creationId xmlns:a16="http://schemas.microsoft.com/office/drawing/2014/main" id="{00000000-0008-0000-2000-00006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3" name="152 CuadroTexto">
          <a:extLst>
            <a:ext uri="{FF2B5EF4-FFF2-40B4-BE49-F238E27FC236}">
              <a16:creationId xmlns:a16="http://schemas.microsoft.com/office/drawing/2014/main" id="{00000000-0008-0000-2000-00006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4" name="153 CuadroTexto">
          <a:extLst>
            <a:ext uri="{FF2B5EF4-FFF2-40B4-BE49-F238E27FC236}">
              <a16:creationId xmlns:a16="http://schemas.microsoft.com/office/drawing/2014/main" id="{00000000-0008-0000-2000-00006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5" name="154 CuadroTexto">
          <a:extLst>
            <a:ext uri="{FF2B5EF4-FFF2-40B4-BE49-F238E27FC236}">
              <a16:creationId xmlns:a16="http://schemas.microsoft.com/office/drawing/2014/main" id="{00000000-0008-0000-2000-00006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6" name="155 CuadroTexto">
          <a:extLst>
            <a:ext uri="{FF2B5EF4-FFF2-40B4-BE49-F238E27FC236}">
              <a16:creationId xmlns:a16="http://schemas.microsoft.com/office/drawing/2014/main" id="{00000000-0008-0000-2000-00006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7" name="156 CuadroTexto">
          <a:extLst>
            <a:ext uri="{FF2B5EF4-FFF2-40B4-BE49-F238E27FC236}">
              <a16:creationId xmlns:a16="http://schemas.microsoft.com/office/drawing/2014/main" id="{00000000-0008-0000-2000-00006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8" name="157 CuadroTexto">
          <a:extLst>
            <a:ext uri="{FF2B5EF4-FFF2-40B4-BE49-F238E27FC236}">
              <a16:creationId xmlns:a16="http://schemas.microsoft.com/office/drawing/2014/main" id="{00000000-0008-0000-2000-00006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899" name="158 CuadroTexto">
          <a:extLst>
            <a:ext uri="{FF2B5EF4-FFF2-40B4-BE49-F238E27FC236}">
              <a16:creationId xmlns:a16="http://schemas.microsoft.com/office/drawing/2014/main" id="{00000000-0008-0000-2000-00006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0" name="159 CuadroTexto">
          <a:extLst>
            <a:ext uri="{FF2B5EF4-FFF2-40B4-BE49-F238E27FC236}">
              <a16:creationId xmlns:a16="http://schemas.microsoft.com/office/drawing/2014/main" id="{00000000-0008-0000-2000-00006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1" name="160 CuadroTexto">
          <a:extLst>
            <a:ext uri="{FF2B5EF4-FFF2-40B4-BE49-F238E27FC236}">
              <a16:creationId xmlns:a16="http://schemas.microsoft.com/office/drawing/2014/main" id="{00000000-0008-0000-2000-00006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2" name="161 CuadroTexto">
          <a:extLst>
            <a:ext uri="{FF2B5EF4-FFF2-40B4-BE49-F238E27FC236}">
              <a16:creationId xmlns:a16="http://schemas.microsoft.com/office/drawing/2014/main" id="{00000000-0008-0000-2000-00006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3" name="162 CuadroTexto">
          <a:extLst>
            <a:ext uri="{FF2B5EF4-FFF2-40B4-BE49-F238E27FC236}">
              <a16:creationId xmlns:a16="http://schemas.microsoft.com/office/drawing/2014/main" id="{00000000-0008-0000-2000-00006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4" name="163 CuadroTexto">
          <a:extLst>
            <a:ext uri="{FF2B5EF4-FFF2-40B4-BE49-F238E27FC236}">
              <a16:creationId xmlns:a16="http://schemas.microsoft.com/office/drawing/2014/main" id="{00000000-0008-0000-2000-00007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5" name="164 CuadroTexto">
          <a:extLst>
            <a:ext uri="{FF2B5EF4-FFF2-40B4-BE49-F238E27FC236}">
              <a16:creationId xmlns:a16="http://schemas.microsoft.com/office/drawing/2014/main" id="{00000000-0008-0000-2000-00007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6" name="165 CuadroTexto">
          <a:extLst>
            <a:ext uri="{FF2B5EF4-FFF2-40B4-BE49-F238E27FC236}">
              <a16:creationId xmlns:a16="http://schemas.microsoft.com/office/drawing/2014/main" id="{00000000-0008-0000-2000-00007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7" name="166 CuadroTexto">
          <a:extLst>
            <a:ext uri="{FF2B5EF4-FFF2-40B4-BE49-F238E27FC236}">
              <a16:creationId xmlns:a16="http://schemas.microsoft.com/office/drawing/2014/main" id="{00000000-0008-0000-2000-00007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8" name="167 CuadroTexto">
          <a:extLst>
            <a:ext uri="{FF2B5EF4-FFF2-40B4-BE49-F238E27FC236}">
              <a16:creationId xmlns:a16="http://schemas.microsoft.com/office/drawing/2014/main" id="{00000000-0008-0000-2000-00007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09" name="168 CuadroTexto">
          <a:extLst>
            <a:ext uri="{FF2B5EF4-FFF2-40B4-BE49-F238E27FC236}">
              <a16:creationId xmlns:a16="http://schemas.microsoft.com/office/drawing/2014/main" id="{00000000-0008-0000-2000-00007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0" name="169 CuadroTexto">
          <a:extLst>
            <a:ext uri="{FF2B5EF4-FFF2-40B4-BE49-F238E27FC236}">
              <a16:creationId xmlns:a16="http://schemas.microsoft.com/office/drawing/2014/main" id="{00000000-0008-0000-2000-00007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1" name="170 CuadroTexto">
          <a:extLst>
            <a:ext uri="{FF2B5EF4-FFF2-40B4-BE49-F238E27FC236}">
              <a16:creationId xmlns:a16="http://schemas.microsoft.com/office/drawing/2014/main" id="{00000000-0008-0000-2000-00007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2" name="171 CuadroTexto">
          <a:extLst>
            <a:ext uri="{FF2B5EF4-FFF2-40B4-BE49-F238E27FC236}">
              <a16:creationId xmlns:a16="http://schemas.microsoft.com/office/drawing/2014/main" id="{00000000-0008-0000-2000-00007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3" name="172 CuadroTexto">
          <a:extLst>
            <a:ext uri="{FF2B5EF4-FFF2-40B4-BE49-F238E27FC236}">
              <a16:creationId xmlns:a16="http://schemas.microsoft.com/office/drawing/2014/main" id="{00000000-0008-0000-2000-00007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4" name="173 CuadroTexto">
          <a:extLst>
            <a:ext uri="{FF2B5EF4-FFF2-40B4-BE49-F238E27FC236}">
              <a16:creationId xmlns:a16="http://schemas.microsoft.com/office/drawing/2014/main" id="{00000000-0008-0000-2000-00007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5" name="174 CuadroTexto">
          <a:extLst>
            <a:ext uri="{FF2B5EF4-FFF2-40B4-BE49-F238E27FC236}">
              <a16:creationId xmlns:a16="http://schemas.microsoft.com/office/drawing/2014/main" id="{00000000-0008-0000-2000-00007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6" name="175 CuadroTexto">
          <a:extLst>
            <a:ext uri="{FF2B5EF4-FFF2-40B4-BE49-F238E27FC236}">
              <a16:creationId xmlns:a16="http://schemas.microsoft.com/office/drawing/2014/main" id="{00000000-0008-0000-2000-00007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7" name="176 CuadroTexto">
          <a:extLst>
            <a:ext uri="{FF2B5EF4-FFF2-40B4-BE49-F238E27FC236}">
              <a16:creationId xmlns:a16="http://schemas.microsoft.com/office/drawing/2014/main" id="{00000000-0008-0000-2000-00007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8" name="177 CuadroTexto">
          <a:extLst>
            <a:ext uri="{FF2B5EF4-FFF2-40B4-BE49-F238E27FC236}">
              <a16:creationId xmlns:a16="http://schemas.microsoft.com/office/drawing/2014/main" id="{00000000-0008-0000-2000-00007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19" name="178 CuadroTexto">
          <a:extLst>
            <a:ext uri="{FF2B5EF4-FFF2-40B4-BE49-F238E27FC236}">
              <a16:creationId xmlns:a16="http://schemas.microsoft.com/office/drawing/2014/main" id="{00000000-0008-0000-2000-00007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0" name="179 CuadroTexto">
          <a:extLst>
            <a:ext uri="{FF2B5EF4-FFF2-40B4-BE49-F238E27FC236}">
              <a16:creationId xmlns:a16="http://schemas.microsoft.com/office/drawing/2014/main" id="{00000000-0008-0000-2000-00008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1" name="180 CuadroTexto">
          <a:extLst>
            <a:ext uri="{FF2B5EF4-FFF2-40B4-BE49-F238E27FC236}">
              <a16:creationId xmlns:a16="http://schemas.microsoft.com/office/drawing/2014/main" id="{00000000-0008-0000-2000-00008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2" name="181 CuadroTexto">
          <a:extLst>
            <a:ext uri="{FF2B5EF4-FFF2-40B4-BE49-F238E27FC236}">
              <a16:creationId xmlns:a16="http://schemas.microsoft.com/office/drawing/2014/main" id="{00000000-0008-0000-2000-00008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3" name="182 CuadroTexto">
          <a:extLst>
            <a:ext uri="{FF2B5EF4-FFF2-40B4-BE49-F238E27FC236}">
              <a16:creationId xmlns:a16="http://schemas.microsoft.com/office/drawing/2014/main" id="{00000000-0008-0000-2000-00008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4" name="183 CuadroTexto">
          <a:extLst>
            <a:ext uri="{FF2B5EF4-FFF2-40B4-BE49-F238E27FC236}">
              <a16:creationId xmlns:a16="http://schemas.microsoft.com/office/drawing/2014/main" id="{00000000-0008-0000-2000-00008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5" name="184 CuadroTexto">
          <a:extLst>
            <a:ext uri="{FF2B5EF4-FFF2-40B4-BE49-F238E27FC236}">
              <a16:creationId xmlns:a16="http://schemas.microsoft.com/office/drawing/2014/main" id="{00000000-0008-0000-2000-00008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6" name="185 CuadroTexto">
          <a:extLst>
            <a:ext uri="{FF2B5EF4-FFF2-40B4-BE49-F238E27FC236}">
              <a16:creationId xmlns:a16="http://schemas.microsoft.com/office/drawing/2014/main" id="{00000000-0008-0000-2000-00008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7" name="186 CuadroTexto">
          <a:extLst>
            <a:ext uri="{FF2B5EF4-FFF2-40B4-BE49-F238E27FC236}">
              <a16:creationId xmlns:a16="http://schemas.microsoft.com/office/drawing/2014/main" id="{00000000-0008-0000-2000-00008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8" name="187 CuadroTexto">
          <a:extLst>
            <a:ext uri="{FF2B5EF4-FFF2-40B4-BE49-F238E27FC236}">
              <a16:creationId xmlns:a16="http://schemas.microsoft.com/office/drawing/2014/main" id="{00000000-0008-0000-2000-00008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29" name="188 CuadroTexto">
          <a:extLst>
            <a:ext uri="{FF2B5EF4-FFF2-40B4-BE49-F238E27FC236}">
              <a16:creationId xmlns:a16="http://schemas.microsoft.com/office/drawing/2014/main" id="{00000000-0008-0000-2000-00008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0" name="189 CuadroTexto">
          <a:extLst>
            <a:ext uri="{FF2B5EF4-FFF2-40B4-BE49-F238E27FC236}">
              <a16:creationId xmlns:a16="http://schemas.microsoft.com/office/drawing/2014/main" id="{00000000-0008-0000-2000-00008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1" name="190 CuadroTexto">
          <a:extLst>
            <a:ext uri="{FF2B5EF4-FFF2-40B4-BE49-F238E27FC236}">
              <a16:creationId xmlns:a16="http://schemas.microsoft.com/office/drawing/2014/main" id="{00000000-0008-0000-2000-00008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2" name="191 CuadroTexto">
          <a:extLst>
            <a:ext uri="{FF2B5EF4-FFF2-40B4-BE49-F238E27FC236}">
              <a16:creationId xmlns:a16="http://schemas.microsoft.com/office/drawing/2014/main" id="{00000000-0008-0000-2000-00008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3" name="192 CuadroTexto">
          <a:extLst>
            <a:ext uri="{FF2B5EF4-FFF2-40B4-BE49-F238E27FC236}">
              <a16:creationId xmlns:a16="http://schemas.microsoft.com/office/drawing/2014/main" id="{00000000-0008-0000-2000-00008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4" name="193 CuadroTexto">
          <a:extLst>
            <a:ext uri="{FF2B5EF4-FFF2-40B4-BE49-F238E27FC236}">
              <a16:creationId xmlns:a16="http://schemas.microsoft.com/office/drawing/2014/main" id="{00000000-0008-0000-2000-00008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5" name="194 CuadroTexto">
          <a:extLst>
            <a:ext uri="{FF2B5EF4-FFF2-40B4-BE49-F238E27FC236}">
              <a16:creationId xmlns:a16="http://schemas.microsoft.com/office/drawing/2014/main" id="{00000000-0008-0000-2000-00008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6" name="195 CuadroTexto">
          <a:extLst>
            <a:ext uri="{FF2B5EF4-FFF2-40B4-BE49-F238E27FC236}">
              <a16:creationId xmlns:a16="http://schemas.microsoft.com/office/drawing/2014/main" id="{00000000-0008-0000-2000-00009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7" name="196 CuadroTexto">
          <a:extLst>
            <a:ext uri="{FF2B5EF4-FFF2-40B4-BE49-F238E27FC236}">
              <a16:creationId xmlns:a16="http://schemas.microsoft.com/office/drawing/2014/main" id="{00000000-0008-0000-2000-00009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8" name="197 CuadroTexto">
          <a:extLst>
            <a:ext uri="{FF2B5EF4-FFF2-40B4-BE49-F238E27FC236}">
              <a16:creationId xmlns:a16="http://schemas.microsoft.com/office/drawing/2014/main" id="{00000000-0008-0000-2000-00009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39" name="198 CuadroTexto">
          <a:extLst>
            <a:ext uri="{FF2B5EF4-FFF2-40B4-BE49-F238E27FC236}">
              <a16:creationId xmlns:a16="http://schemas.microsoft.com/office/drawing/2014/main" id="{00000000-0008-0000-2000-00009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0" name="199 CuadroTexto">
          <a:extLst>
            <a:ext uri="{FF2B5EF4-FFF2-40B4-BE49-F238E27FC236}">
              <a16:creationId xmlns:a16="http://schemas.microsoft.com/office/drawing/2014/main" id="{00000000-0008-0000-2000-00009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1" name="200 CuadroTexto">
          <a:extLst>
            <a:ext uri="{FF2B5EF4-FFF2-40B4-BE49-F238E27FC236}">
              <a16:creationId xmlns:a16="http://schemas.microsoft.com/office/drawing/2014/main" id="{00000000-0008-0000-2000-00009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2" name="201 CuadroTexto">
          <a:extLst>
            <a:ext uri="{FF2B5EF4-FFF2-40B4-BE49-F238E27FC236}">
              <a16:creationId xmlns:a16="http://schemas.microsoft.com/office/drawing/2014/main" id="{00000000-0008-0000-2000-00009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3" name="202 CuadroTexto">
          <a:extLst>
            <a:ext uri="{FF2B5EF4-FFF2-40B4-BE49-F238E27FC236}">
              <a16:creationId xmlns:a16="http://schemas.microsoft.com/office/drawing/2014/main" id="{00000000-0008-0000-2000-00009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4" name="203 CuadroTexto">
          <a:extLst>
            <a:ext uri="{FF2B5EF4-FFF2-40B4-BE49-F238E27FC236}">
              <a16:creationId xmlns:a16="http://schemas.microsoft.com/office/drawing/2014/main" id="{00000000-0008-0000-2000-00009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5" name="204 CuadroTexto">
          <a:extLst>
            <a:ext uri="{FF2B5EF4-FFF2-40B4-BE49-F238E27FC236}">
              <a16:creationId xmlns:a16="http://schemas.microsoft.com/office/drawing/2014/main" id="{00000000-0008-0000-2000-00009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6" name="205 CuadroTexto">
          <a:extLst>
            <a:ext uri="{FF2B5EF4-FFF2-40B4-BE49-F238E27FC236}">
              <a16:creationId xmlns:a16="http://schemas.microsoft.com/office/drawing/2014/main" id="{00000000-0008-0000-2000-00009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7" name="206 CuadroTexto">
          <a:extLst>
            <a:ext uri="{FF2B5EF4-FFF2-40B4-BE49-F238E27FC236}">
              <a16:creationId xmlns:a16="http://schemas.microsoft.com/office/drawing/2014/main" id="{00000000-0008-0000-2000-00009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8" name="207 CuadroTexto">
          <a:extLst>
            <a:ext uri="{FF2B5EF4-FFF2-40B4-BE49-F238E27FC236}">
              <a16:creationId xmlns:a16="http://schemas.microsoft.com/office/drawing/2014/main" id="{00000000-0008-0000-2000-00009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49" name="208 CuadroTexto">
          <a:extLst>
            <a:ext uri="{FF2B5EF4-FFF2-40B4-BE49-F238E27FC236}">
              <a16:creationId xmlns:a16="http://schemas.microsoft.com/office/drawing/2014/main" id="{00000000-0008-0000-2000-00009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0" name="209 CuadroTexto">
          <a:extLst>
            <a:ext uri="{FF2B5EF4-FFF2-40B4-BE49-F238E27FC236}">
              <a16:creationId xmlns:a16="http://schemas.microsoft.com/office/drawing/2014/main" id="{00000000-0008-0000-2000-00009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1" name="210 CuadroTexto">
          <a:extLst>
            <a:ext uri="{FF2B5EF4-FFF2-40B4-BE49-F238E27FC236}">
              <a16:creationId xmlns:a16="http://schemas.microsoft.com/office/drawing/2014/main" id="{00000000-0008-0000-2000-00009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2" name="211 CuadroTexto">
          <a:extLst>
            <a:ext uri="{FF2B5EF4-FFF2-40B4-BE49-F238E27FC236}">
              <a16:creationId xmlns:a16="http://schemas.microsoft.com/office/drawing/2014/main" id="{00000000-0008-0000-2000-0000A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3" name="212 CuadroTexto">
          <a:extLst>
            <a:ext uri="{FF2B5EF4-FFF2-40B4-BE49-F238E27FC236}">
              <a16:creationId xmlns:a16="http://schemas.microsoft.com/office/drawing/2014/main" id="{00000000-0008-0000-2000-0000A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4" name="213 CuadroTexto">
          <a:extLst>
            <a:ext uri="{FF2B5EF4-FFF2-40B4-BE49-F238E27FC236}">
              <a16:creationId xmlns:a16="http://schemas.microsoft.com/office/drawing/2014/main" id="{00000000-0008-0000-2000-0000A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5" name="214 CuadroTexto">
          <a:extLst>
            <a:ext uri="{FF2B5EF4-FFF2-40B4-BE49-F238E27FC236}">
              <a16:creationId xmlns:a16="http://schemas.microsoft.com/office/drawing/2014/main" id="{00000000-0008-0000-2000-0000A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6" name="215 CuadroTexto">
          <a:extLst>
            <a:ext uri="{FF2B5EF4-FFF2-40B4-BE49-F238E27FC236}">
              <a16:creationId xmlns:a16="http://schemas.microsoft.com/office/drawing/2014/main" id="{00000000-0008-0000-2000-0000A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7" name="216 CuadroTexto">
          <a:extLst>
            <a:ext uri="{FF2B5EF4-FFF2-40B4-BE49-F238E27FC236}">
              <a16:creationId xmlns:a16="http://schemas.microsoft.com/office/drawing/2014/main" id="{00000000-0008-0000-2000-0000A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8" name="217 CuadroTexto">
          <a:extLst>
            <a:ext uri="{FF2B5EF4-FFF2-40B4-BE49-F238E27FC236}">
              <a16:creationId xmlns:a16="http://schemas.microsoft.com/office/drawing/2014/main" id="{00000000-0008-0000-2000-0000A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59" name="218 CuadroTexto">
          <a:extLst>
            <a:ext uri="{FF2B5EF4-FFF2-40B4-BE49-F238E27FC236}">
              <a16:creationId xmlns:a16="http://schemas.microsoft.com/office/drawing/2014/main" id="{00000000-0008-0000-2000-0000A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0" name="219 CuadroTexto">
          <a:extLst>
            <a:ext uri="{FF2B5EF4-FFF2-40B4-BE49-F238E27FC236}">
              <a16:creationId xmlns:a16="http://schemas.microsoft.com/office/drawing/2014/main" id="{00000000-0008-0000-2000-0000A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1" name="220 CuadroTexto">
          <a:extLst>
            <a:ext uri="{FF2B5EF4-FFF2-40B4-BE49-F238E27FC236}">
              <a16:creationId xmlns:a16="http://schemas.microsoft.com/office/drawing/2014/main" id="{00000000-0008-0000-2000-0000A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2" name="221 CuadroTexto">
          <a:extLst>
            <a:ext uri="{FF2B5EF4-FFF2-40B4-BE49-F238E27FC236}">
              <a16:creationId xmlns:a16="http://schemas.microsoft.com/office/drawing/2014/main" id="{00000000-0008-0000-2000-0000A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3" name="222 CuadroTexto">
          <a:extLst>
            <a:ext uri="{FF2B5EF4-FFF2-40B4-BE49-F238E27FC236}">
              <a16:creationId xmlns:a16="http://schemas.microsoft.com/office/drawing/2014/main" id="{00000000-0008-0000-2000-0000A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4" name="223 CuadroTexto">
          <a:extLst>
            <a:ext uri="{FF2B5EF4-FFF2-40B4-BE49-F238E27FC236}">
              <a16:creationId xmlns:a16="http://schemas.microsoft.com/office/drawing/2014/main" id="{00000000-0008-0000-2000-0000A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5" name="224 CuadroTexto">
          <a:extLst>
            <a:ext uri="{FF2B5EF4-FFF2-40B4-BE49-F238E27FC236}">
              <a16:creationId xmlns:a16="http://schemas.microsoft.com/office/drawing/2014/main" id="{00000000-0008-0000-2000-0000A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6" name="225 CuadroTexto">
          <a:extLst>
            <a:ext uri="{FF2B5EF4-FFF2-40B4-BE49-F238E27FC236}">
              <a16:creationId xmlns:a16="http://schemas.microsoft.com/office/drawing/2014/main" id="{00000000-0008-0000-2000-0000A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7" name="226 CuadroTexto">
          <a:extLst>
            <a:ext uri="{FF2B5EF4-FFF2-40B4-BE49-F238E27FC236}">
              <a16:creationId xmlns:a16="http://schemas.microsoft.com/office/drawing/2014/main" id="{00000000-0008-0000-2000-0000A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8" name="227 CuadroTexto">
          <a:extLst>
            <a:ext uri="{FF2B5EF4-FFF2-40B4-BE49-F238E27FC236}">
              <a16:creationId xmlns:a16="http://schemas.microsoft.com/office/drawing/2014/main" id="{00000000-0008-0000-2000-0000B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69" name="228 CuadroTexto">
          <a:extLst>
            <a:ext uri="{FF2B5EF4-FFF2-40B4-BE49-F238E27FC236}">
              <a16:creationId xmlns:a16="http://schemas.microsoft.com/office/drawing/2014/main" id="{00000000-0008-0000-2000-0000B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0" name="229 CuadroTexto">
          <a:extLst>
            <a:ext uri="{FF2B5EF4-FFF2-40B4-BE49-F238E27FC236}">
              <a16:creationId xmlns:a16="http://schemas.microsoft.com/office/drawing/2014/main" id="{00000000-0008-0000-2000-0000B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1" name="230 CuadroTexto">
          <a:extLst>
            <a:ext uri="{FF2B5EF4-FFF2-40B4-BE49-F238E27FC236}">
              <a16:creationId xmlns:a16="http://schemas.microsoft.com/office/drawing/2014/main" id="{00000000-0008-0000-2000-0000B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2" name="231 CuadroTexto">
          <a:extLst>
            <a:ext uri="{FF2B5EF4-FFF2-40B4-BE49-F238E27FC236}">
              <a16:creationId xmlns:a16="http://schemas.microsoft.com/office/drawing/2014/main" id="{00000000-0008-0000-2000-0000B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3" name="232 CuadroTexto">
          <a:extLst>
            <a:ext uri="{FF2B5EF4-FFF2-40B4-BE49-F238E27FC236}">
              <a16:creationId xmlns:a16="http://schemas.microsoft.com/office/drawing/2014/main" id="{00000000-0008-0000-2000-0000B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4" name="233 CuadroTexto">
          <a:extLst>
            <a:ext uri="{FF2B5EF4-FFF2-40B4-BE49-F238E27FC236}">
              <a16:creationId xmlns:a16="http://schemas.microsoft.com/office/drawing/2014/main" id="{00000000-0008-0000-2000-0000B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5" name="234 CuadroTexto">
          <a:extLst>
            <a:ext uri="{FF2B5EF4-FFF2-40B4-BE49-F238E27FC236}">
              <a16:creationId xmlns:a16="http://schemas.microsoft.com/office/drawing/2014/main" id="{00000000-0008-0000-2000-0000B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6" name="235 CuadroTexto">
          <a:extLst>
            <a:ext uri="{FF2B5EF4-FFF2-40B4-BE49-F238E27FC236}">
              <a16:creationId xmlns:a16="http://schemas.microsoft.com/office/drawing/2014/main" id="{00000000-0008-0000-2000-0000B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7" name="236 CuadroTexto">
          <a:extLst>
            <a:ext uri="{FF2B5EF4-FFF2-40B4-BE49-F238E27FC236}">
              <a16:creationId xmlns:a16="http://schemas.microsoft.com/office/drawing/2014/main" id="{00000000-0008-0000-2000-0000B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8" name="237 CuadroTexto">
          <a:extLst>
            <a:ext uri="{FF2B5EF4-FFF2-40B4-BE49-F238E27FC236}">
              <a16:creationId xmlns:a16="http://schemas.microsoft.com/office/drawing/2014/main" id="{00000000-0008-0000-2000-0000B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79" name="238 CuadroTexto">
          <a:extLst>
            <a:ext uri="{FF2B5EF4-FFF2-40B4-BE49-F238E27FC236}">
              <a16:creationId xmlns:a16="http://schemas.microsoft.com/office/drawing/2014/main" id="{00000000-0008-0000-2000-0000B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0" name="239 CuadroTexto">
          <a:extLst>
            <a:ext uri="{FF2B5EF4-FFF2-40B4-BE49-F238E27FC236}">
              <a16:creationId xmlns:a16="http://schemas.microsoft.com/office/drawing/2014/main" id="{00000000-0008-0000-2000-0000B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1" name="240 CuadroTexto">
          <a:extLst>
            <a:ext uri="{FF2B5EF4-FFF2-40B4-BE49-F238E27FC236}">
              <a16:creationId xmlns:a16="http://schemas.microsoft.com/office/drawing/2014/main" id="{00000000-0008-0000-2000-0000B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2" name="241 CuadroTexto">
          <a:extLst>
            <a:ext uri="{FF2B5EF4-FFF2-40B4-BE49-F238E27FC236}">
              <a16:creationId xmlns:a16="http://schemas.microsoft.com/office/drawing/2014/main" id="{00000000-0008-0000-2000-0000B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3" name="242 CuadroTexto">
          <a:extLst>
            <a:ext uri="{FF2B5EF4-FFF2-40B4-BE49-F238E27FC236}">
              <a16:creationId xmlns:a16="http://schemas.microsoft.com/office/drawing/2014/main" id="{00000000-0008-0000-2000-0000B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4" name="243 CuadroTexto">
          <a:extLst>
            <a:ext uri="{FF2B5EF4-FFF2-40B4-BE49-F238E27FC236}">
              <a16:creationId xmlns:a16="http://schemas.microsoft.com/office/drawing/2014/main" id="{00000000-0008-0000-2000-0000C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5" name="244 CuadroTexto">
          <a:extLst>
            <a:ext uri="{FF2B5EF4-FFF2-40B4-BE49-F238E27FC236}">
              <a16:creationId xmlns:a16="http://schemas.microsoft.com/office/drawing/2014/main" id="{00000000-0008-0000-2000-0000C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6" name="245 CuadroTexto">
          <a:extLst>
            <a:ext uri="{FF2B5EF4-FFF2-40B4-BE49-F238E27FC236}">
              <a16:creationId xmlns:a16="http://schemas.microsoft.com/office/drawing/2014/main" id="{00000000-0008-0000-2000-0000C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7" name="246 CuadroTexto">
          <a:extLst>
            <a:ext uri="{FF2B5EF4-FFF2-40B4-BE49-F238E27FC236}">
              <a16:creationId xmlns:a16="http://schemas.microsoft.com/office/drawing/2014/main" id="{00000000-0008-0000-2000-0000C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8" name="247 CuadroTexto">
          <a:extLst>
            <a:ext uri="{FF2B5EF4-FFF2-40B4-BE49-F238E27FC236}">
              <a16:creationId xmlns:a16="http://schemas.microsoft.com/office/drawing/2014/main" id="{00000000-0008-0000-2000-0000C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89" name="248 CuadroTexto">
          <a:extLst>
            <a:ext uri="{FF2B5EF4-FFF2-40B4-BE49-F238E27FC236}">
              <a16:creationId xmlns:a16="http://schemas.microsoft.com/office/drawing/2014/main" id="{00000000-0008-0000-2000-0000C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0" name="249 CuadroTexto">
          <a:extLst>
            <a:ext uri="{FF2B5EF4-FFF2-40B4-BE49-F238E27FC236}">
              <a16:creationId xmlns:a16="http://schemas.microsoft.com/office/drawing/2014/main" id="{00000000-0008-0000-2000-0000C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1" name="250 CuadroTexto">
          <a:extLst>
            <a:ext uri="{FF2B5EF4-FFF2-40B4-BE49-F238E27FC236}">
              <a16:creationId xmlns:a16="http://schemas.microsoft.com/office/drawing/2014/main" id="{00000000-0008-0000-2000-0000C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2" name="251 CuadroTexto">
          <a:extLst>
            <a:ext uri="{FF2B5EF4-FFF2-40B4-BE49-F238E27FC236}">
              <a16:creationId xmlns:a16="http://schemas.microsoft.com/office/drawing/2014/main" id="{00000000-0008-0000-2000-0000C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3" name="252 CuadroTexto">
          <a:extLst>
            <a:ext uri="{FF2B5EF4-FFF2-40B4-BE49-F238E27FC236}">
              <a16:creationId xmlns:a16="http://schemas.microsoft.com/office/drawing/2014/main" id="{00000000-0008-0000-2000-0000C9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4" name="253 CuadroTexto">
          <a:extLst>
            <a:ext uri="{FF2B5EF4-FFF2-40B4-BE49-F238E27FC236}">
              <a16:creationId xmlns:a16="http://schemas.microsoft.com/office/drawing/2014/main" id="{00000000-0008-0000-2000-0000C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5" name="254 CuadroTexto">
          <a:extLst>
            <a:ext uri="{FF2B5EF4-FFF2-40B4-BE49-F238E27FC236}">
              <a16:creationId xmlns:a16="http://schemas.microsoft.com/office/drawing/2014/main" id="{00000000-0008-0000-2000-0000C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6" name="255 CuadroTexto">
          <a:extLst>
            <a:ext uri="{FF2B5EF4-FFF2-40B4-BE49-F238E27FC236}">
              <a16:creationId xmlns:a16="http://schemas.microsoft.com/office/drawing/2014/main" id="{00000000-0008-0000-2000-0000C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7" name="256 CuadroTexto">
          <a:extLst>
            <a:ext uri="{FF2B5EF4-FFF2-40B4-BE49-F238E27FC236}">
              <a16:creationId xmlns:a16="http://schemas.microsoft.com/office/drawing/2014/main" id="{00000000-0008-0000-2000-0000C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8" name="257 CuadroTexto">
          <a:extLst>
            <a:ext uri="{FF2B5EF4-FFF2-40B4-BE49-F238E27FC236}">
              <a16:creationId xmlns:a16="http://schemas.microsoft.com/office/drawing/2014/main" id="{00000000-0008-0000-2000-0000C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1999" name="258 CuadroTexto">
          <a:extLst>
            <a:ext uri="{FF2B5EF4-FFF2-40B4-BE49-F238E27FC236}">
              <a16:creationId xmlns:a16="http://schemas.microsoft.com/office/drawing/2014/main" id="{00000000-0008-0000-2000-0000C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0" name="259 CuadroTexto">
          <a:extLst>
            <a:ext uri="{FF2B5EF4-FFF2-40B4-BE49-F238E27FC236}">
              <a16:creationId xmlns:a16="http://schemas.microsoft.com/office/drawing/2014/main" id="{00000000-0008-0000-2000-0000D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1" name="260 CuadroTexto">
          <a:extLst>
            <a:ext uri="{FF2B5EF4-FFF2-40B4-BE49-F238E27FC236}">
              <a16:creationId xmlns:a16="http://schemas.microsoft.com/office/drawing/2014/main" id="{00000000-0008-0000-2000-0000D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2" name="261 CuadroTexto">
          <a:extLst>
            <a:ext uri="{FF2B5EF4-FFF2-40B4-BE49-F238E27FC236}">
              <a16:creationId xmlns:a16="http://schemas.microsoft.com/office/drawing/2014/main" id="{00000000-0008-0000-2000-0000D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3" name="262 CuadroTexto">
          <a:extLst>
            <a:ext uri="{FF2B5EF4-FFF2-40B4-BE49-F238E27FC236}">
              <a16:creationId xmlns:a16="http://schemas.microsoft.com/office/drawing/2014/main" id="{00000000-0008-0000-2000-0000D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4" name="263 CuadroTexto">
          <a:extLst>
            <a:ext uri="{FF2B5EF4-FFF2-40B4-BE49-F238E27FC236}">
              <a16:creationId xmlns:a16="http://schemas.microsoft.com/office/drawing/2014/main" id="{00000000-0008-0000-2000-0000D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5" name="264 CuadroTexto">
          <a:extLst>
            <a:ext uri="{FF2B5EF4-FFF2-40B4-BE49-F238E27FC236}">
              <a16:creationId xmlns:a16="http://schemas.microsoft.com/office/drawing/2014/main" id="{00000000-0008-0000-2000-0000D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6" name="265 CuadroTexto">
          <a:extLst>
            <a:ext uri="{FF2B5EF4-FFF2-40B4-BE49-F238E27FC236}">
              <a16:creationId xmlns:a16="http://schemas.microsoft.com/office/drawing/2014/main" id="{00000000-0008-0000-2000-0000D6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7" name="266 CuadroTexto">
          <a:extLst>
            <a:ext uri="{FF2B5EF4-FFF2-40B4-BE49-F238E27FC236}">
              <a16:creationId xmlns:a16="http://schemas.microsoft.com/office/drawing/2014/main" id="{00000000-0008-0000-2000-0000D7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08" name="267 CuadroTexto">
          <a:extLst>
            <a:ext uri="{FF2B5EF4-FFF2-40B4-BE49-F238E27FC236}">
              <a16:creationId xmlns:a16="http://schemas.microsoft.com/office/drawing/2014/main" id="{00000000-0008-0000-2000-0000D8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009" name="268 CuadroTexto">
          <a:extLst>
            <a:ext uri="{FF2B5EF4-FFF2-40B4-BE49-F238E27FC236}">
              <a16:creationId xmlns:a16="http://schemas.microsoft.com/office/drawing/2014/main" id="{00000000-0008-0000-2000-0000D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0" name="269 CuadroTexto">
          <a:extLst>
            <a:ext uri="{FF2B5EF4-FFF2-40B4-BE49-F238E27FC236}">
              <a16:creationId xmlns:a16="http://schemas.microsoft.com/office/drawing/2014/main" id="{00000000-0008-0000-2000-0000DA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1" name="270 CuadroTexto">
          <a:extLst>
            <a:ext uri="{FF2B5EF4-FFF2-40B4-BE49-F238E27FC236}">
              <a16:creationId xmlns:a16="http://schemas.microsoft.com/office/drawing/2014/main" id="{00000000-0008-0000-2000-0000DB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2" name="271 CuadroTexto">
          <a:extLst>
            <a:ext uri="{FF2B5EF4-FFF2-40B4-BE49-F238E27FC236}">
              <a16:creationId xmlns:a16="http://schemas.microsoft.com/office/drawing/2014/main" id="{00000000-0008-0000-2000-0000DC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3" name="272 CuadroTexto">
          <a:extLst>
            <a:ext uri="{FF2B5EF4-FFF2-40B4-BE49-F238E27FC236}">
              <a16:creationId xmlns:a16="http://schemas.microsoft.com/office/drawing/2014/main" id="{00000000-0008-0000-2000-0000DD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4" name="273 CuadroTexto">
          <a:extLst>
            <a:ext uri="{FF2B5EF4-FFF2-40B4-BE49-F238E27FC236}">
              <a16:creationId xmlns:a16="http://schemas.microsoft.com/office/drawing/2014/main" id="{00000000-0008-0000-2000-0000DE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5" name="274 CuadroTexto">
          <a:extLst>
            <a:ext uri="{FF2B5EF4-FFF2-40B4-BE49-F238E27FC236}">
              <a16:creationId xmlns:a16="http://schemas.microsoft.com/office/drawing/2014/main" id="{00000000-0008-0000-2000-0000DF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6" name="275 CuadroTexto">
          <a:extLst>
            <a:ext uri="{FF2B5EF4-FFF2-40B4-BE49-F238E27FC236}">
              <a16:creationId xmlns:a16="http://schemas.microsoft.com/office/drawing/2014/main" id="{00000000-0008-0000-2000-0000E0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7" name="276 CuadroTexto">
          <a:extLst>
            <a:ext uri="{FF2B5EF4-FFF2-40B4-BE49-F238E27FC236}">
              <a16:creationId xmlns:a16="http://schemas.microsoft.com/office/drawing/2014/main" id="{00000000-0008-0000-2000-0000E1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8" name="277 CuadroTexto">
          <a:extLst>
            <a:ext uri="{FF2B5EF4-FFF2-40B4-BE49-F238E27FC236}">
              <a16:creationId xmlns:a16="http://schemas.microsoft.com/office/drawing/2014/main" id="{00000000-0008-0000-2000-0000E2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19" name="278 CuadroTexto">
          <a:extLst>
            <a:ext uri="{FF2B5EF4-FFF2-40B4-BE49-F238E27FC236}">
              <a16:creationId xmlns:a16="http://schemas.microsoft.com/office/drawing/2014/main" id="{00000000-0008-0000-2000-0000E3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0" name="279 CuadroTexto">
          <a:extLst>
            <a:ext uri="{FF2B5EF4-FFF2-40B4-BE49-F238E27FC236}">
              <a16:creationId xmlns:a16="http://schemas.microsoft.com/office/drawing/2014/main" id="{00000000-0008-0000-2000-0000E4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1" name="280 CuadroTexto">
          <a:extLst>
            <a:ext uri="{FF2B5EF4-FFF2-40B4-BE49-F238E27FC236}">
              <a16:creationId xmlns:a16="http://schemas.microsoft.com/office/drawing/2014/main" id="{00000000-0008-0000-2000-0000E5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2" name="281 CuadroTexto">
          <a:extLst>
            <a:ext uri="{FF2B5EF4-FFF2-40B4-BE49-F238E27FC236}">
              <a16:creationId xmlns:a16="http://schemas.microsoft.com/office/drawing/2014/main" id="{00000000-0008-0000-2000-0000E6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3" name="282 CuadroTexto">
          <a:extLst>
            <a:ext uri="{FF2B5EF4-FFF2-40B4-BE49-F238E27FC236}">
              <a16:creationId xmlns:a16="http://schemas.microsoft.com/office/drawing/2014/main" id="{00000000-0008-0000-2000-0000E7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4" name="283 CuadroTexto">
          <a:extLst>
            <a:ext uri="{FF2B5EF4-FFF2-40B4-BE49-F238E27FC236}">
              <a16:creationId xmlns:a16="http://schemas.microsoft.com/office/drawing/2014/main" id="{00000000-0008-0000-2000-0000E8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025" name="284 CuadroTexto">
          <a:extLst>
            <a:ext uri="{FF2B5EF4-FFF2-40B4-BE49-F238E27FC236}">
              <a16:creationId xmlns:a16="http://schemas.microsoft.com/office/drawing/2014/main" id="{00000000-0008-0000-2000-0000E907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026" name="285 CuadroTexto">
          <a:extLst>
            <a:ext uri="{FF2B5EF4-FFF2-40B4-BE49-F238E27FC236}">
              <a16:creationId xmlns:a16="http://schemas.microsoft.com/office/drawing/2014/main" id="{00000000-0008-0000-2000-0000EA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7" name="286 CuadroTexto">
          <a:extLst>
            <a:ext uri="{FF2B5EF4-FFF2-40B4-BE49-F238E27FC236}">
              <a16:creationId xmlns:a16="http://schemas.microsoft.com/office/drawing/2014/main" id="{00000000-0008-0000-2000-0000EB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8" name="287 CuadroTexto">
          <a:extLst>
            <a:ext uri="{FF2B5EF4-FFF2-40B4-BE49-F238E27FC236}">
              <a16:creationId xmlns:a16="http://schemas.microsoft.com/office/drawing/2014/main" id="{00000000-0008-0000-2000-0000EC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29" name="288 CuadroTexto">
          <a:extLst>
            <a:ext uri="{FF2B5EF4-FFF2-40B4-BE49-F238E27FC236}">
              <a16:creationId xmlns:a16="http://schemas.microsoft.com/office/drawing/2014/main" id="{00000000-0008-0000-2000-0000ED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0" name="289 CuadroTexto">
          <a:extLst>
            <a:ext uri="{FF2B5EF4-FFF2-40B4-BE49-F238E27FC236}">
              <a16:creationId xmlns:a16="http://schemas.microsoft.com/office/drawing/2014/main" id="{00000000-0008-0000-2000-0000EE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1" name="290 CuadroTexto">
          <a:extLst>
            <a:ext uri="{FF2B5EF4-FFF2-40B4-BE49-F238E27FC236}">
              <a16:creationId xmlns:a16="http://schemas.microsoft.com/office/drawing/2014/main" id="{00000000-0008-0000-2000-0000EF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2" name="291 CuadroTexto">
          <a:extLst>
            <a:ext uri="{FF2B5EF4-FFF2-40B4-BE49-F238E27FC236}">
              <a16:creationId xmlns:a16="http://schemas.microsoft.com/office/drawing/2014/main" id="{00000000-0008-0000-2000-0000F0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3" name="292 CuadroTexto">
          <a:extLst>
            <a:ext uri="{FF2B5EF4-FFF2-40B4-BE49-F238E27FC236}">
              <a16:creationId xmlns:a16="http://schemas.microsoft.com/office/drawing/2014/main" id="{00000000-0008-0000-2000-0000F1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4" name="293 CuadroTexto">
          <a:extLst>
            <a:ext uri="{FF2B5EF4-FFF2-40B4-BE49-F238E27FC236}">
              <a16:creationId xmlns:a16="http://schemas.microsoft.com/office/drawing/2014/main" id="{00000000-0008-0000-2000-0000F2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5" name="294 CuadroTexto">
          <a:extLst>
            <a:ext uri="{FF2B5EF4-FFF2-40B4-BE49-F238E27FC236}">
              <a16:creationId xmlns:a16="http://schemas.microsoft.com/office/drawing/2014/main" id="{00000000-0008-0000-2000-0000F3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6" name="295 CuadroTexto">
          <a:extLst>
            <a:ext uri="{FF2B5EF4-FFF2-40B4-BE49-F238E27FC236}">
              <a16:creationId xmlns:a16="http://schemas.microsoft.com/office/drawing/2014/main" id="{00000000-0008-0000-2000-0000F4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037" name="296 CuadroTexto">
          <a:extLst>
            <a:ext uri="{FF2B5EF4-FFF2-40B4-BE49-F238E27FC236}">
              <a16:creationId xmlns:a16="http://schemas.microsoft.com/office/drawing/2014/main" id="{00000000-0008-0000-2000-0000F507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38" name="17 CuadroTexto">
          <a:extLst>
            <a:ext uri="{FF2B5EF4-FFF2-40B4-BE49-F238E27FC236}">
              <a16:creationId xmlns:a16="http://schemas.microsoft.com/office/drawing/2014/main" id="{00000000-0008-0000-2000-0000F607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7227" cy="217317"/>
    <xdr:sp macro="" textlink="">
      <xdr:nvSpPr>
        <xdr:cNvPr id="2039" name="90 CuadroTexto">
          <a:extLst>
            <a:ext uri="{FF2B5EF4-FFF2-40B4-BE49-F238E27FC236}">
              <a16:creationId xmlns:a16="http://schemas.microsoft.com/office/drawing/2014/main" id="{00000000-0008-0000-2000-0000F7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0" name="91 CuadroTexto">
          <a:extLst>
            <a:ext uri="{FF2B5EF4-FFF2-40B4-BE49-F238E27FC236}">
              <a16:creationId xmlns:a16="http://schemas.microsoft.com/office/drawing/2014/main" id="{00000000-0008-0000-2000-0000F8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1" name="92 CuadroTexto">
          <a:extLst>
            <a:ext uri="{FF2B5EF4-FFF2-40B4-BE49-F238E27FC236}">
              <a16:creationId xmlns:a16="http://schemas.microsoft.com/office/drawing/2014/main" id="{00000000-0008-0000-2000-0000F9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2" name="93 CuadroTexto">
          <a:extLst>
            <a:ext uri="{FF2B5EF4-FFF2-40B4-BE49-F238E27FC236}">
              <a16:creationId xmlns:a16="http://schemas.microsoft.com/office/drawing/2014/main" id="{00000000-0008-0000-2000-0000FA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3" name="94 CuadroTexto">
          <a:extLst>
            <a:ext uri="{FF2B5EF4-FFF2-40B4-BE49-F238E27FC236}">
              <a16:creationId xmlns:a16="http://schemas.microsoft.com/office/drawing/2014/main" id="{00000000-0008-0000-2000-0000FB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4" name="95 CuadroTexto">
          <a:extLst>
            <a:ext uri="{FF2B5EF4-FFF2-40B4-BE49-F238E27FC236}">
              <a16:creationId xmlns:a16="http://schemas.microsoft.com/office/drawing/2014/main" id="{00000000-0008-0000-2000-0000FC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5" name="96 CuadroTexto">
          <a:extLst>
            <a:ext uri="{FF2B5EF4-FFF2-40B4-BE49-F238E27FC236}">
              <a16:creationId xmlns:a16="http://schemas.microsoft.com/office/drawing/2014/main" id="{00000000-0008-0000-2000-0000FD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6" name="97 CuadroTexto">
          <a:extLst>
            <a:ext uri="{FF2B5EF4-FFF2-40B4-BE49-F238E27FC236}">
              <a16:creationId xmlns:a16="http://schemas.microsoft.com/office/drawing/2014/main" id="{00000000-0008-0000-2000-0000FE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7" name="98 CuadroTexto">
          <a:extLst>
            <a:ext uri="{FF2B5EF4-FFF2-40B4-BE49-F238E27FC236}">
              <a16:creationId xmlns:a16="http://schemas.microsoft.com/office/drawing/2014/main" id="{00000000-0008-0000-2000-0000FF07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8" name="99 CuadroTexto">
          <a:extLst>
            <a:ext uri="{FF2B5EF4-FFF2-40B4-BE49-F238E27FC236}">
              <a16:creationId xmlns:a16="http://schemas.microsoft.com/office/drawing/2014/main" id="{00000000-0008-0000-2000-000000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49" name="100 CuadroTexto">
          <a:extLst>
            <a:ext uri="{FF2B5EF4-FFF2-40B4-BE49-F238E27FC236}">
              <a16:creationId xmlns:a16="http://schemas.microsoft.com/office/drawing/2014/main" id="{00000000-0008-0000-2000-000001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7227" cy="217317"/>
    <xdr:sp macro="" textlink="">
      <xdr:nvSpPr>
        <xdr:cNvPr id="2050" name="101 CuadroTexto">
          <a:extLst>
            <a:ext uri="{FF2B5EF4-FFF2-40B4-BE49-F238E27FC236}">
              <a16:creationId xmlns:a16="http://schemas.microsoft.com/office/drawing/2014/main" id="{00000000-0008-0000-2000-000002080000}"/>
            </a:ext>
          </a:extLst>
        </xdr:cNvPr>
        <xdr:cNvSpPr txBox="1"/>
      </xdr:nvSpPr>
      <xdr:spPr>
        <a:xfrm>
          <a:off x="0" y="224790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051" name="118 CuadroTexto">
          <a:extLst>
            <a:ext uri="{FF2B5EF4-FFF2-40B4-BE49-F238E27FC236}">
              <a16:creationId xmlns:a16="http://schemas.microsoft.com/office/drawing/2014/main" id="{00000000-0008-0000-2000-00000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2" name="119 CuadroTexto">
          <a:extLst>
            <a:ext uri="{FF2B5EF4-FFF2-40B4-BE49-F238E27FC236}">
              <a16:creationId xmlns:a16="http://schemas.microsoft.com/office/drawing/2014/main" id="{00000000-0008-0000-2000-00000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3" name="120 CuadroTexto">
          <a:extLst>
            <a:ext uri="{FF2B5EF4-FFF2-40B4-BE49-F238E27FC236}">
              <a16:creationId xmlns:a16="http://schemas.microsoft.com/office/drawing/2014/main" id="{00000000-0008-0000-2000-00000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4" name="121 CuadroTexto">
          <a:extLst>
            <a:ext uri="{FF2B5EF4-FFF2-40B4-BE49-F238E27FC236}">
              <a16:creationId xmlns:a16="http://schemas.microsoft.com/office/drawing/2014/main" id="{00000000-0008-0000-2000-00000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5" name="122 CuadroTexto">
          <a:extLst>
            <a:ext uri="{FF2B5EF4-FFF2-40B4-BE49-F238E27FC236}">
              <a16:creationId xmlns:a16="http://schemas.microsoft.com/office/drawing/2014/main" id="{00000000-0008-0000-2000-00000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6" name="123 CuadroTexto">
          <a:extLst>
            <a:ext uri="{FF2B5EF4-FFF2-40B4-BE49-F238E27FC236}">
              <a16:creationId xmlns:a16="http://schemas.microsoft.com/office/drawing/2014/main" id="{00000000-0008-0000-2000-00000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7" name="124 CuadroTexto">
          <a:extLst>
            <a:ext uri="{FF2B5EF4-FFF2-40B4-BE49-F238E27FC236}">
              <a16:creationId xmlns:a16="http://schemas.microsoft.com/office/drawing/2014/main" id="{00000000-0008-0000-2000-00000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8" name="125 CuadroTexto">
          <a:extLst>
            <a:ext uri="{FF2B5EF4-FFF2-40B4-BE49-F238E27FC236}">
              <a16:creationId xmlns:a16="http://schemas.microsoft.com/office/drawing/2014/main" id="{00000000-0008-0000-2000-00000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59" name="143 CuadroTexto">
          <a:extLst>
            <a:ext uri="{FF2B5EF4-FFF2-40B4-BE49-F238E27FC236}">
              <a16:creationId xmlns:a16="http://schemas.microsoft.com/office/drawing/2014/main" id="{00000000-0008-0000-2000-00000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0" name="144 CuadroTexto">
          <a:extLst>
            <a:ext uri="{FF2B5EF4-FFF2-40B4-BE49-F238E27FC236}">
              <a16:creationId xmlns:a16="http://schemas.microsoft.com/office/drawing/2014/main" id="{00000000-0008-0000-2000-00000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1" name="145 CuadroTexto">
          <a:extLst>
            <a:ext uri="{FF2B5EF4-FFF2-40B4-BE49-F238E27FC236}">
              <a16:creationId xmlns:a16="http://schemas.microsoft.com/office/drawing/2014/main" id="{00000000-0008-0000-2000-00000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2" name="146 CuadroTexto">
          <a:extLst>
            <a:ext uri="{FF2B5EF4-FFF2-40B4-BE49-F238E27FC236}">
              <a16:creationId xmlns:a16="http://schemas.microsoft.com/office/drawing/2014/main" id="{00000000-0008-0000-2000-00000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3" name="147 CuadroTexto">
          <a:extLst>
            <a:ext uri="{FF2B5EF4-FFF2-40B4-BE49-F238E27FC236}">
              <a16:creationId xmlns:a16="http://schemas.microsoft.com/office/drawing/2014/main" id="{00000000-0008-0000-2000-00000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4" name="148 CuadroTexto">
          <a:extLst>
            <a:ext uri="{FF2B5EF4-FFF2-40B4-BE49-F238E27FC236}">
              <a16:creationId xmlns:a16="http://schemas.microsoft.com/office/drawing/2014/main" id="{00000000-0008-0000-2000-00001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5" name="149 CuadroTexto">
          <a:extLst>
            <a:ext uri="{FF2B5EF4-FFF2-40B4-BE49-F238E27FC236}">
              <a16:creationId xmlns:a16="http://schemas.microsoft.com/office/drawing/2014/main" id="{00000000-0008-0000-2000-00001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6" name="150 CuadroTexto">
          <a:extLst>
            <a:ext uri="{FF2B5EF4-FFF2-40B4-BE49-F238E27FC236}">
              <a16:creationId xmlns:a16="http://schemas.microsoft.com/office/drawing/2014/main" id="{00000000-0008-0000-2000-00001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7" name="151 CuadroTexto">
          <a:extLst>
            <a:ext uri="{FF2B5EF4-FFF2-40B4-BE49-F238E27FC236}">
              <a16:creationId xmlns:a16="http://schemas.microsoft.com/office/drawing/2014/main" id="{00000000-0008-0000-2000-00001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8" name="152 CuadroTexto">
          <a:extLst>
            <a:ext uri="{FF2B5EF4-FFF2-40B4-BE49-F238E27FC236}">
              <a16:creationId xmlns:a16="http://schemas.microsoft.com/office/drawing/2014/main" id="{00000000-0008-0000-2000-00001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69" name="153 CuadroTexto">
          <a:extLst>
            <a:ext uri="{FF2B5EF4-FFF2-40B4-BE49-F238E27FC236}">
              <a16:creationId xmlns:a16="http://schemas.microsoft.com/office/drawing/2014/main" id="{00000000-0008-0000-2000-00001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0" name="154 CuadroTexto">
          <a:extLst>
            <a:ext uri="{FF2B5EF4-FFF2-40B4-BE49-F238E27FC236}">
              <a16:creationId xmlns:a16="http://schemas.microsoft.com/office/drawing/2014/main" id="{00000000-0008-0000-2000-00001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1" name="155 CuadroTexto">
          <a:extLst>
            <a:ext uri="{FF2B5EF4-FFF2-40B4-BE49-F238E27FC236}">
              <a16:creationId xmlns:a16="http://schemas.microsoft.com/office/drawing/2014/main" id="{00000000-0008-0000-2000-00001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2" name="156 CuadroTexto">
          <a:extLst>
            <a:ext uri="{FF2B5EF4-FFF2-40B4-BE49-F238E27FC236}">
              <a16:creationId xmlns:a16="http://schemas.microsoft.com/office/drawing/2014/main" id="{00000000-0008-0000-2000-00001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3" name="157 CuadroTexto">
          <a:extLst>
            <a:ext uri="{FF2B5EF4-FFF2-40B4-BE49-F238E27FC236}">
              <a16:creationId xmlns:a16="http://schemas.microsoft.com/office/drawing/2014/main" id="{00000000-0008-0000-2000-00001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4" name="158 CuadroTexto">
          <a:extLst>
            <a:ext uri="{FF2B5EF4-FFF2-40B4-BE49-F238E27FC236}">
              <a16:creationId xmlns:a16="http://schemas.microsoft.com/office/drawing/2014/main" id="{00000000-0008-0000-2000-00001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5" name="159 CuadroTexto">
          <a:extLst>
            <a:ext uri="{FF2B5EF4-FFF2-40B4-BE49-F238E27FC236}">
              <a16:creationId xmlns:a16="http://schemas.microsoft.com/office/drawing/2014/main" id="{00000000-0008-0000-2000-00001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6" name="160 CuadroTexto">
          <a:extLst>
            <a:ext uri="{FF2B5EF4-FFF2-40B4-BE49-F238E27FC236}">
              <a16:creationId xmlns:a16="http://schemas.microsoft.com/office/drawing/2014/main" id="{00000000-0008-0000-2000-00001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7" name="161 CuadroTexto">
          <a:extLst>
            <a:ext uri="{FF2B5EF4-FFF2-40B4-BE49-F238E27FC236}">
              <a16:creationId xmlns:a16="http://schemas.microsoft.com/office/drawing/2014/main" id="{00000000-0008-0000-2000-00001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8" name="162 CuadroTexto">
          <a:extLst>
            <a:ext uri="{FF2B5EF4-FFF2-40B4-BE49-F238E27FC236}">
              <a16:creationId xmlns:a16="http://schemas.microsoft.com/office/drawing/2014/main" id="{00000000-0008-0000-2000-00001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79" name="163 CuadroTexto">
          <a:extLst>
            <a:ext uri="{FF2B5EF4-FFF2-40B4-BE49-F238E27FC236}">
              <a16:creationId xmlns:a16="http://schemas.microsoft.com/office/drawing/2014/main" id="{00000000-0008-0000-2000-00001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0" name="164 CuadroTexto">
          <a:extLst>
            <a:ext uri="{FF2B5EF4-FFF2-40B4-BE49-F238E27FC236}">
              <a16:creationId xmlns:a16="http://schemas.microsoft.com/office/drawing/2014/main" id="{00000000-0008-0000-2000-00002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1" name="165 CuadroTexto">
          <a:extLst>
            <a:ext uri="{FF2B5EF4-FFF2-40B4-BE49-F238E27FC236}">
              <a16:creationId xmlns:a16="http://schemas.microsoft.com/office/drawing/2014/main" id="{00000000-0008-0000-2000-00002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2" name="166 CuadroTexto">
          <a:extLst>
            <a:ext uri="{FF2B5EF4-FFF2-40B4-BE49-F238E27FC236}">
              <a16:creationId xmlns:a16="http://schemas.microsoft.com/office/drawing/2014/main" id="{00000000-0008-0000-2000-00002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3" name="167 CuadroTexto">
          <a:extLst>
            <a:ext uri="{FF2B5EF4-FFF2-40B4-BE49-F238E27FC236}">
              <a16:creationId xmlns:a16="http://schemas.microsoft.com/office/drawing/2014/main" id="{00000000-0008-0000-2000-00002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4" name="168 CuadroTexto">
          <a:extLst>
            <a:ext uri="{FF2B5EF4-FFF2-40B4-BE49-F238E27FC236}">
              <a16:creationId xmlns:a16="http://schemas.microsoft.com/office/drawing/2014/main" id="{00000000-0008-0000-2000-00002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5" name="169 CuadroTexto">
          <a:extLst>
            <a:ext uri="{FF2B5EF4-FFF2-40B4-BE49-F238E27FC236}">
              <a16:creationId xmlns:a16="http://schemas.microsoft.com/office/drawing/2014/main" id="{00000000-0008-0000-2000-00002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6" name="170 CuadroTexto">
          <a:extLst>
            <a:ext uri="{FF2B5EF4-FFF2-40B4-BE49-F238E27FC236}">
              <a16:creationId xmlns:a16="http://schemas.microsoft.com/office/drawing/2014/main" id="{00000000-0008-0000-2000-00002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7" name="171 CuadroTexto">
          <a:extLst>
            <a:ext uri="{FF2B5EF4-FFF2-40B4-BE49-F238E27FC236}">
              <a16:creationId xmlns:a16="http://schemas.microsoft.com/office/drawing/2014/main" id="{00000000-0008-0000-2000-00002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8" name="172 CuadroTexto">
          <a:extLst>
            <a:ext uri="{FF2B5EF4-FFF2-40B4-BE49-F238E27FC236}">
              <a16:creationId xmlns:a16="http://schemas.microsoft.com/office/drawing/2014/main" id="{00000000-0008-0000-2000-00002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89" name="173 CuadroTexto">
          <a:extLst>
            <a:ext uri="{FF2B5EF4-FFF2-40B4-BE49-F238E27FC236}">
              <a16:creationId xmlns:a16="http://schemas.microsoft.com/office/drawing/2014/main" id="{00000000-0008-0000-2000-00002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0" name="174 CuadroTexto">
          <a:extLst>
            <a:ext uri="{FF2B5EF4-FFF2-40B4-BE49-F238E27FC236}">
              <a16:creationId xmlns:a16="http://schemas.microsoft.com/office/drawing/2014/main" id="{00000000-0008-0000-2000-00002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1" name="175 CuadroTexto">
          <a:extLst>
            <a:ext uri="{FF2B5EF4-FFF2-40B4-BE49-F238E27FC236}">
              <a16:creationId xmlns:a16="http://schemas.microsoft.com/office/drawing/2014/main" id="{00000000-0008-0000-2000-00002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2" name="176 CuadroTexto">
          <a:extLst>
            <a:ext uri="{FF2B5EF4-FFF2-40B4-BE49-F238E27FC236}">
              <a16:creationId xmlns:a16="http://schemas.microsoft.com/office/drawing/2014/main" id="{00000000-0008-0000-2000-00002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3" name="177 CuadroTexto">
          <a:extLst>
            <a:ext uri="{FF2B5EF4-FFF2-40B4-BE49-F238E27FC236}">
              <a16:creationId xmlns:a16="http://schemas.microsoft.com/office/drawing/2014/main" id="{00000000-0008-0000-2000-00002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4" name="178 CuadroTexto">
          <a:extLst>
            <a:ext uri="{FF2B5EF4-FFF2-40B4-BE49-F238E27FC236}">
              <a16:creationId xmlns:a16="http://schemas.microsoft.com/office/drawing/2014/main" id="{00000000-0008-0000-2000-00002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5" name="179 CuadroTexto">
          <a:extLst>
            <a:ext uri="{FF2B5EF4-FFF2-40B4-BE49-F238E27FC236}">
              <a16:creationId xmlns:a16="http://schemas.microsoft.com/office/drawing/2014/main" id="{00000000-0008-0000-2000-00002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6" name="180 CuadroTexto">
          <a:extLst>
            <a:ext uri="{FF2B5EF4-FFF2-40B4-BE49-F238E27FC236}">
              <a16:creationId xmlns:a16="http://schemas.microsoft.com/office/drawing/2014/main" id="{00000000-0008-0000-2000-00003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7" name="181 CuadroTexto">
          <a:extLst>
            <a:ext uri="{FF2B5EF4-FFF2-40B4-BE49-F238E27FC236}">
              <a16:creationId xmlns:a16="http://schemas.microsoft.com/office/drawing/2014/main" id="{00000000-0008-0000-2000-00003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8" name="182 CuadroTexto">
          <a:extLst>
            <a:ext uri="{FF2B5EF4-FFF2-40B4-BE49-F238E27FC236}">
              <a16:creationId xmlns:a16="http://schemas.microsoft.com/office/drawing/2014/main" id="{00000000-0008-0000-2000-00003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099" name="183 CuadroTexto">
          <a:extLst>
            <a:ext uri="{FF2B5EF4-FFF2-40B4-BE49-F238E27FC236}">
              <a16:creationId xmlns:a16="http://schemas.microsoft.com/office/drawing/2014/main" id="{00000000-0008-0000-2000-00003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0" name="184 CuadroTexto">
          <a:extLst>
            <a:ext uri="{FF2B5EF4-FFF2-40B4-BE49-F238E27FC236}">
              <a16:creationId xmlns:a16="http://schemas.microsoft.com/office/drawing/2014/main" id="{00000000-0008-0000-2000-00003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1" name="185 CuadroTexto">
          <a:extLst>
            <a:ext uri="{FF2B5EF4-FFF2-40B4-BE49-F238E27FC236}">
              <a16:creationId xmlns:a16="http://schemas.microsoft.com/office/drawing/2014/main" id="{00000000-0008-0000-2000-00003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2" name="186 CuadroTexto">
          <a:extLst>
            <a:ext uri="{FF2B5EF4-FFF2-40B4-BE49-F238E27FC236}">
              <a16:creationId xmlns:a16="http://schemas.microsoft.com/office/drawing/2014/main" id="{00000000-0008-0000-2000-00003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3" name="187 CuadroTexto">
          <a:extLst>
            <a:ext uri="{FF2B5EF4-FFF2-40B4-BE49-F238E27FC236}">
              <a16:creationId xmlns:a16="http://schemas.microsoft.com/office/drawing/2014/main" id="{00000000-0008-0000-2000-00003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4" name="188 CuadroTexto">
          <a:extLst>
            <a:ext uri="{FF2B5EF4-FFF2-40B4-BE49-F238E27FC236}">
              <a16:creationId xmlns:a16="http://schemas.microsoft.com/office/drawing/2014/main" id="{00000000-0008-0000-2000-00003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5" name="189 CuadroTexto">
          <a:extLst>
            <a:ext uri="{FF2B5EF4-FFF2-40B4-BE49-F238E27FC236}">
              <a16:creationId xmlns:a16="http://schemas.microsoft.com/office/drawing/2014/main" id="{00000000-0008-0000-2000-00003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6" name="190 CuadroTexto">
          <a:extLst>
            <a:ext uri="{FF2B5EF4-FFF2-40B4-BE49-F238E27FC236}">
              <a16:creationId xmlns:a16="http://schemas.microsoft.com/office/drawing/2014/main" id="{00000000-0008-0000-2000-00003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7" name="191 CuadroTexto">
          <a:extLst>
            <a:ext uri="{FF2B5EF4-FFF2-40B4-BE49-F238E27FC236}">
              <a16:creationId xmlns:a16="http://schemas.microsoft.com/office/drawing/2014/main" id="{00000000-0008-0000-2000-00003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8" name="192 CuadroTexto">
          <a:extLst>
            <a:ext uri="{FF2B5EF4-FFF2-40B4-BE49-F238E27FC236}">
              <a16:creationId xmlns:a16="http://schemas.microsoft.com/office/drawing/2014/main" id="{00000000-0008-0000-2000-00003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09" name="193 CuadroTexto">
          <a:extLst>
            <a:ext uri="{FF2B5EF4-FFF2-40B4-BE49-F238E27FC236}">
              <a16:creationId xmlns:a16="http://schemas.microsoft.com/office/drawing/2014/main" id="{00000000-0008-0000-2000-00003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0" name="194 CuadroTexto">
          <a:extLst>
            <a:ext uri="{FF2B5EF4-FFF2-40B4-BE49-F238E27FC236}">
              <a16:creationId xmlns:a16="http://schemas.microsoft.com/office/drawing/2014/main" id="{00000000-0008-0000-2000-00003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1" name="195 CuadroTexto">
          <a:extLst>
            <a:ext uri="{FF2B5EF4-FFF2-40B4-BE49-F238E27FC236}">
              <a16:creationId xmlns:a16="http://schemas.microsoft.com/office/drawing/2014/main" id="{00000000-0008-0000-2000-00003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2" name="196 CuadroTexto">
          <a:extLst>
            <a:ext uri="{FF2B5EF4-FFF2-40B4-BE49-F238E27FC236}">
              <a16:creationId xmlns:a16="http://schemas.microsoft.com/office/drawing/2014/main" id="{00000000-0008-0000-2000-00004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3" name="197 CuadroTexto">
          <a:extLst>
            <a:ext uri="{FF2B5EF4-FFF2-40B4-BE49-F238E27FC236}">
              <a16:creationId xmlns:a16="http://schemas.microsoft.com/office/drawing/2014/main" id="{00000000-0008-0000-2000-00004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4" name="198 CuadroTexto">
          <a:extLst>
            <a:ext uri="{FF2B5EF4-FFF2-40B4-BE49-F238E27FC236}">
              <a16:creationId xmlns:a16="http://schemas.microsoft.com/office/drawing/2014/main" id="{00000000-0008-0000-2000-00004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5" name="199 CuadroTexto">
          <a:extLst>
            <a:ext uri="{FF2B5EF4-FFF2-40B4-BE49-F238E27FC236}">
              <a16:creationId xmlns:a16="http://schemas.microsoft.com/office/drawing/2014/main" id="{00000000-0008-0000-2000-00004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6" name="200 CuadroTexto">
          <a:extLst>
            <a:ext uri="{FF2B5EF4-FFF2-40B4-BE49-F238E27FC236}">
              <a16:creationId xmlns:a16="http://schemas.microsoft.com/office/drawing/2014/main" id="{00000000-0008-0000-2000-00004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7" name="201 CuadroTexto">
          <a:extLst>
            <a:ext uri="{FF2B5EF4-FFF2-40B4-BE49-F238E27FC236}">
              <a16:creationId xmlns:a16="http://schemas.microsoft.com/office/drawing/2014/main" id="{00000000-0008-0000-2000-00004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8" name="202 CuadroTexto">
          <a:extLst>
            <a:ext uri="{FF2B5EF4-FFF2-40B4-BE49-F238E27FC236}">
              <a16:creationId xmlns:a16="http://schemas.microsoft.com/office/drawing/2014/main" id="{00000000-0008-0000-2000-00004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19" name="203 CuadroTexto">
          <a:extLst>
            <a:ext uri="{FF2B5EF4-FFF2-40B4-BE49-F238E27FC236}">
              <a16:creationId xmlns:a16="http://schemas.microsoft.com/office/drawing/2014/main" id="{00000000-0008-0000-2000-00004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0" name="204 CuadroTexto">
          <a:extLst>
            <a:ext uri="{FF2B5EF4-FFF2-40B4-BE49-F238E27FC236}">
              <a16:creationId xmlns:a16="http://schemas.microsoft.com/office/drawing/2014/main" id="{00000000-0008-0000-2000-00004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1" name="205 CuadroTexto">
          <a:extLst>
            <a:ext uri="{FF2B5EF4-FFF2-40B4-BE49-F238E27FC236}">
              <a16:creationId xmlns:a16="http://schemas.microsoft.com/office/drawing/2014/main" id="{00000000-0008-0000-2000-00004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2" name="206 CuadroTexto">
          <a:extLst>
            <a:ext uri="{FF2B5EF4-FFF2-40B4-BE49-F238E27FC236}">
              <a16:creationId xmlns:a16="http://schemas.microsoft.com/office/drawing/2014/main" id="{00000000-0008-0000-2000-00004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3" name="207 CuadroTexto">
          <a:extLst>
            <a:ext uri="{FF2B5EF4-FFF2-40B4-BE49-F238E27FC236}">
              <a16:creationId xmlns:a16="http://schemas.microsoft.com/office/drawing/2014/main" id="{00000000-0008-0000-2000-00004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4" name="208 CuadroTexto">
          <a:extLst>
            <a:ext uri="{FF2B5EF4-FFF2-40B4-BE49-F238E27FC236}">
              <a16:creationId xmlns:a16="http://schemas.microsoft.com/office/drawing/2014/main" id="{00000000-0008-0000-2000-00004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5" name="209 CuadroTexto">
          <a:extLst>
            <a:ext uri="{FF2B5EF4-FFF2-40B4-BE49-F238E27FC236}">
              <a16:creationId xmlns:a16="http://schemas.microsoft.com/office/drawing/2014/main" id="{00000000-0008-0000-2000-00004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6" name="210 CuadroTexto">
          <a:extLst>
            <a:ext uri="{FF2B5EF4-FFF2-40B4-BE49-F238E27FC236}">
              <a16:creationId xmlns:a16="http://schemas.microsoft.com/office/drawing/2014/main" id="{00000000-0008-0000-2000-00004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7" name="211 CuadroTexto">
          <a:extLst>
            <a:ext uri="{FF2B5EF4-FFF2-40B4-BE49-F238E27FC236}">
              <a16:creationId xmlns:a16="http://schemas.microsoft.com/office/drawing/2014/main" id="{00000000-0008-0000-2000-00004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8" name="212 CuadroTexto">
          <a:extLst>
            <a:ext uri="{FF2B5EF4-FFF2-40B4-BE49-F238E27FC236}">
              <a16:creationId xmlns:a16="http://schemas.microsoft.com/office/drawing/2014/main" id="{00000000-0008-0000-2000-00005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29" name="213 CuadroTexto">
          <a:extLst>
            <a:ext uri="{FF2B5EF4-FFF2-40B4-BE49-F238E27FC236}">
              <a16:creationId xmlns:a16="http://schemas.microsoft.com/office/drawing/2014/main" id="{00000000-0008-0000-2000-00005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0" name="214 CuadroTexto">
          <a:extLst>
            <a:ext uri="{FF2B5EF4-FFF2-40B4-BE49-F238E27FC236}">
              <a16:creationId xmlns:a16="http://schemas.microsoft.com/office/drawing/2014/main" id="{00000000-0008-0000-2000-00005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1" name="215 CuadroTexto">
          <a:extLst>
            <a:ext uri="{FF2B5EF4-FFF2-40B4-BE49-F238E27FC236}">
              <a16:creationId xmlns:a16="http://schemas.microsoft.com/office/drawing/2014/main" id="{00000000-0008-0000-2000-00005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2" name="216 CuadroTexto">
          <a:extLst>
            <a:ext uri="{FF2B5EF4-FFF2-40B4-BE49-F238E27FC236}">
              <a16:creationId xmlns:a16="http://schemas.microsoft.com/office/drawing/2014/main" id="{00000000-0008-0000-2000-00005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3" name="217 CuadroTexto">
          <a:extLst>
            <a:ext uri="{FF2B5EF4-FFF2-40B4-BE49-F238E27FC236}">
              <a16:creationId xmlns:a16="http://schemas.microsoft.com/office/drawing/2014/main" id="{00000000-0008-0000-2000-00005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4" name="218 CuadroTexto">
          <a:extLst>
            <a:ext uri="{FF2B5EF4-FFF2-40B4-BE49-F238E27FC236}">
              <a16:creationId xmlns:a16="http://schemas.microsoft.com/office/drawing/2014/main" id="{00000000-0008-0000-2000-00005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5" name="219 CuadroTexto">
          <a:extLst>
            <a:ext uri="{FF2B5EF4-FFF2-40B4-BE49-F238E27FC236}">
              <a16:creationId xmlns:a16="http://schemas.microsoft.com/office/drawing/2014/main" id="{00000000-0008-0000-2000-00005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6" name="220 CuadroTexto">
          <a:extLst>
            <a:ext uri="{FF2B5EF4-FFF2-40B4-BE49-F238E27FC236}">
              <a16:creationId xmlns:a16="http://schemas.microsoft.com/office/drawing/2014/main" id="{00000000-0008-0000-2000-00005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7" name="221 CuadroTexto">
          <a:extLst>
            <a:ext uri="{FF2B5EF4-FFF2-40B4-BE49-F238E27FC236}">
              <a16:creationId xmlns:a16="http://schemas.microsoft.com/office/drawing/2014/main" id="{00000000-0008-0000-2000-00005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8" name="222 CuadroTexto">
          <a:extLst>
            <a:ext uri="{FF2B5EF4-FFF2-40B4-BE49-F238E27FC236}">
              <a16:creationId xmlns:a16="http://schemas.microsoft.com/office/drawing/2014/main" id="{00000000-0008-0000-2000-00005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39" name="223 CuadroTexto">
          <a:extLst>
            <a:ext uri="{FF2B5EF4-FFF2-40B4-BE49-F238E27FC236}">
              <a16:creationId xmlns:a16="http://schemas.microsoft.com/office/drawing/2014/main" id="{00000000-0008-0000-2000-00005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0" name="224 CuadroTexto">
          <a:extLst>
            <a:ext uri="{FF2B5EF4-FFF2-40B4-BE49-F238E27FC236}">
              <a16:creationId xmlns:a16="http://schemas.microsoft.com/office/drawing/2014/main" id="{00000000-0008-0000-2000-00005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1" name="225 CuadroTexto">
          <a:extLst>
            <a:ext uri="{FF2B5EF4-FFF2-40B4-BE49-F238E27FC236}">
              <a16:creationId xmlns:a16="http://schemas.microsoft.com/office/drawing/2014/main" id="{00000000-0008-0000-2000-00005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2" name="226 CuadroTexto">
          <a:extLst>
            <a:ext uri="{FF2B5EF4-FFF2-40B4-BE49-F238E27FC236}">
              <a16:creationId xmlns:a16="http://schemas.microsoft.com/office/drawing/2014/main" id="{00000000-0008-0000-2000-00005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3" name="227 CuadroTexto">
          <a:extLst>
            <a:ext uri="{FF2B5EF4-FFF2-40B4-BE49-F238E27FC236}">
              <a16:creationId xmlns:a16="http://schemas.microsoft.com/office/drawing/2014/main" id="{00000000-0008-0000-2000-00005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4" name="228 CuadroTexto">
          <a:extLst>
            <a:ext uri="{FF2B5EF4-FFF2-40B4-BE49-F238E27FC236}">
              <a16:creationId xmlns:a16="http://schemas.microsoft.com/office/drawing/2014/main" id="{00000000-0008-0000-2000-00006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5" name="229 CuadroTexto">
          <a:extLst>
            <a:ext uri="{FF2B5EF4-FFF2-40B4-BE49-F238E27FC236}">
              <a16:creationId xmlns:a16="http://schemas.microsoft.com/office/drawing/2014/main" id="{00000000-0008-0000-2000-00006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6" name="230 CuadroTexto">
          <a:extLst>
            <a:ext uri="{FF2B5EF4-FFF2-40B4-BE49-F238E27FC236}">
              <a16:creationId xmlns:a16="http://schemas.microsoft.com/office/drawing/2014/main" id="{00000000-0008-0000-2000-00006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7" name="231 CuadroTexto">
          <a:extLst>
            <a:ext uri="{FF2B5EF4-FFF2-40B4-BE49-F238E27FC236}">
              <a16:creationId xmlns:a16="http://schemas.microsoft.com/office/drawing/2014/main" id="{00000000-0008-0000-2000-00006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8" name="232 CuadroTexto">
          <a:extLst>
            <a:ext uri="{FF2B5EF4-FFF2-40B4-BE49-F238E27FC236}">
              <a16:creationId xmlns:a16="http://schemas.microsoft.com/office/drawing/2014/main" id="{00000000-0008-0000-2000-00006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49" name="233 CuadroTexto">
          <a:extLst>
            <a:ext uri="{FF2B5EF4-FFF2-40B4-BE49-F238E27FC236}">
              <a16:creationId xmlns:a16="http://schemas.microsoft.com/office/drawing/2014/main" id="{00000000-0008-0000-2000-00006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0" name="234 CuadroTexto">
          <a:extLst>
            <a:ext uri="{FF2B5EF4-FFF2-40B4-BE49-F238E27FC236}">
              <a16:creationId xmlns:a16="http://schemas.microsoft.com/office/drawing/2014/main" id="{00000000-0008-0000-2000-00006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1" name="235 CuadroTexto">
          <a:extLst>
            <a:ext uri="{FF2B5EF4-FFF2-40B4-BE49-F238E27FC236}">
              <a16:creationId xmlns:a16="http://schemas.microsoft.com/office/drawing/2014/main" id="{00000000-0008-0000-2000-00006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2" name="236 CuadroTexto">
          <a:extLst>
            <a:ext uri="{FF2B5EF4-FFF2-40B4-BE49-F238E27FC236}">
              <a16:creationId xmlns:a16="http://schemas.microsoft.com/office/drawing/2014/main" id="{00000000-0008-0000-2000-00006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3" name="237 CuadroTexto">
          <a:extLst>
            <a:ext uri="{FF2B5EF4-FFF2-40B4-BE49-F238E27FC236}">
              <a16:creationId xmlns:a16="http://schemas.microsoft.com/office/drawing/2014/main" id="{00000000-0008-0000-2000-00006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4" name="238 CuadroTexto">
          <a:extLst>
            <a:ext uri="{FF2B5EF4-FFF2-40B4-BE49-F238E27FC236}">
              <a16:creationId xmlns:a16="http://schemas.microsoft.com/office/drawing/2014/main" id="{00000000-0008-0000-2000-00006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5" name="239 CuadroTexto">
          <a:extLst>
            <a:ext uri="{FF2B5EF4-FFF2-40B4-BE49-F238E27FC236}">
              <a16:creationId xmlns:a16="http://schemas.microsoft.com/office/drawing/2014/main" id="{00000000-0008-0000-2000-00006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6" name="240 CuadroTexto">
          <a:extLst>
            <a:ext uri="{FF2B5EF4-FFF2-40B4-BE49-F238E27FC236}">
              <a16:creationId xmlns:a16="http://schemas.microsoft.com/office/drawing/2014/main" id="{00000000-0008-0000-2000-00006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7" name="241 CuadroTexto">
          <a:extLst>
            <a:ext uri="{FF2B5EF4-FFF2-40B4-BE49-F238E27FC236}">
              <a16:creationId xmlns:a16="http://schemas.microsoft.com/office/drawing/2014/main" id="{00000000-0008-0000-2000-00006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8" name="242 CuadroTexto">
          <a:extLst>
            <a:ext uri="{FF2B5EF4-FFF2-40B4-BE49-F238E27FC236}">
              <a16:creationId xmlns:a16="http://schemas.microsoft.com/office/drawing/2014/main" id="{00000000-0008-0000-2000-00006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59" name="243 CuadroTexto">
          <a:extLst>
            <a:ext uri="{FF2B5EF4-FFF2-40B4-BE49-F238E27FC236}">
              <a16:creationId xmlns:a16="http://schemas.microsoft.com/office/drawing/2014/main" id="{00000000-0008-0000-2000-00006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0" name="244 CuadroTexto">
          <a:extLst>
            <a:ext uri="{FF2B5EF4-FFF2-40B4-BE49-F238E27FC236}">
              <a16:creationId xmlns:a16="http://schemas.microsoft.com/office/drawing/2014/main" id="{00000000-0008-0000-2000-00007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1" name="245 CuadroTexto">
          <a:extLst>
            <a:ext uri="{FF2B5EF4-FFF2-40B4-BE49-F238E27FC236}">
              <a16:creationId xmlns:a16="http://schemas.microsoft.com/office/drawing/2014/main" id="{00000000-0008-0000-2000-00007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2" name="246 CuadroTexto">
          <a:extLst>
            <a:ext uri="{FF2B5EF4-FFF2-40B4-BE49-F238E27FC236}">
              <a16:creationId xmlns:a16="http://schemas.microsoft.com/office/drawing/2014/main" id="{00000000-0008-0000-2000-00007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3" name="247 CuadroTexto">
          <a:extLst>
            <a:ext uri="{FF2B5EF4-FFF2-40B4-BE49-F238E27FC236}">
              <a16:creationId xmlns:a16="http://schemas.microsoft.com/office/drawing/2014/main" id="{00000000-0008-0000-2000-00007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4" name="248 CuadroTexto">
          <a:extLst>
            <a:ext uri="{FF2B5EF4-FFF2-40B4-BE49-F238E27FC236}">
              <a16:creationId xmlns:a16="http://schemas.microsoft.com/office/drawing/2014/main" id="{00000000-0008-0000-2000-00007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5" name="249 CuadroTexto">
          <a:extLst>
            <a:ext uri="{FF2B5EF4-FFF2-40B4-BE49-F238E27FC236}">
              <a16:creationId xmlns:a16="http://schemas.microsoft.com/office/drawing/2014/main" id="{00000000-0008-0000-2000-00007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6" name="250 CuadroTexto">
          <a:extLst>
            <a:ext uri="{FF2B5EF4-FFF2-40B4-BE49-F238E27FC236}">
              <a16:creationId xmlns:a16="http://schemas.microsoft.com/office/drawing/2014/main" id="{00000000-0008-0000-2000-00007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7" name="251 CuadroTexto">
          <a:extLst>
            <a:ext uri="{FF2B5EF4-FFF2-40B4-BE49-F238E27FC236}">
              <a16:creationId xmlns:a16="http://schemas.microsoft.com/office/drawing/2014/main" id="{00000000-0008-0000-2000-00007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8" name="252 CuadroTexto">
          <a:extLst>
            <a:ext uri="{FF2B5EF4-FFF2-40B4-BE49-F238E27FC236}">
              <a16:creationId xmlns:a16="http://schemas.microsoft.com/office/drawing/2014/main" id="{00000000-0008-0000-2000-000078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69" name="253 CuadroTexto">
          <a:extLst>
            <a:ext uri="{FF2B5EF4-FFF2-40B4-BE49-F238E27FC236}">
              <a16:creationId xmlns:a16="http://schemas.microsoft.com/office/drawing/2014/main" id="{00000000-0008-0000-2000-00007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0" name="254 CuadroTexto">
          <a:extLst>
            <a:ext uri="{FF2B5EF4-FFF2-40B4-BE49-F238E27FC236}">
              <a16:creationId xmlns:a16="http://schemas.microsoft.com/office/drawing/2014/main" id="{00000000-0008-0000-2000-00007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1" name="255 CuadroTexto">
          <a:extLst>
            <a:ext uri="{FF2B5EF4-FFF2-40B4-BE49-F238E27FC236}">
              <a16:creationId xmlns:a16="http://schemas.microsoft.com/office/drawing/2014/main" id="{00000000-0008-0000-2000-00007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2" name="256 CuadroTexto">
          <a:extLst>
            <a:ext uri="{FF2B5EF4-FFF2-40B4-BE49-F238E27FC236}">
              <a16:creationId xmlns:a16="http://schemas.microsoft.com/office/drawing/2014/main" id="{00000000-0008-0000-2000-00007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3" name="257 CuadroTexto">
          <a:extLst>
            <a:ext uri="{FF2B5EF4-FFF2-40B4-BE49-F238E27FC236}">
              <a16:creationId xmlns:a16="http://schemas.microsoft.com/office/drawing/2014/main" id="{00000000-0008-0000-2000-00007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4" name="258 CuadroTexto">
          <a:extLst>
            <a:ext uri="{FF2B5EF4-FFF2-40B4-BE49-F238E27FC236}">
              <a16:creationId xmlns:a16="http://schemas.microsoft.com/office/drawing/2014/main" id="{00000000-0008-0000-2000-00007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5" name="259 CuadroTexto">
          <a:extLst>
            <a:ext uri="{FF2B5EF4-FFF2-40B4-BE49-F238E27FC236}">
              <a16:creationId xmlns:a16="http://schemas.microsoft.com/office/drawing/2014/main" id="{00000000-0008-0000-2000-00007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6" name="260 CuadroTexto">
          <a:extLst>
            <a:ext uri="{FF2B5EF4-FFF2-40B4-BE49-F238E27FC236}">
              <a16:creationId xmlns:a16="http://schemas.microsoft.com/office/drawing/2014/main" id="{00000000-0008-0000-2000-00008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7" name="261 CuadroTexto">
          <a:extLst>
            <a:ext uri="{FF2B5EF4-FFF2-40B4-BE49-F238E27FC236}">
              <a16:creationId xmlns:a16="http://schemas.microsoft.com/office/drawing/2014/main" id="{00000000-0008-0000-2000-00008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8" name="262 CuadroTexto">
          <a:extLst>
            <a:ext uri="{FF2B5EF4-FFF2-40B4-BE49-F238E27FC236}">
              <a16:creationId xmlns:a16="http://schemas.microsoft.com/office/drawing/2014/main" id="{00000000-0008-0000-2000-00008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79" name="263 CuadroTexto">
          <a:extLst>
            <a:ext uri="{FF2B5EF4-FFF2-40B4-BE49-F238E27FC236}">
              <a16:creationId xmlns:a16="http://schemas.microsoft.com/office/drawing/2014/main" id="{00000000-0008-0000-2000-00008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0" name="264 CuadroTexto">
          <a:extLst>
            <a:ext uri="{FF2B5EF4-FFF2-40B4-BE49-F238E27FC236}">
              <a16:creationId xmlns:a16="http://schemas.microsoft.com/office/drawing/2014/main" id="{00000000-0008-0000-2000-00008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1" name="265 CuadroTexto">
          <a:extLst>
            <a:ext uri="{FF2B5EF4-FFF2-40B4-BE49-F238E27FC236}">
              <a16:creationId xmlns:a16="http://schemas.microsoft.com/office/drawing/2014/main" id="{00000000-0008-0000-2000-000085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2" name="266 CuadroTexto">
          <a:extLst>
            <a:ext uri="{FF2B5EF4-FFF2-40B4-BE49-F238E27FC236}">
              <a16:creationId xmlns:a16="http://schemas.microsoft.com/office/drawing/2014/main" id="{00000000-0008-0000-2000-000086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183" name="267 CuadroTexto">
          <a:extLst>
            <a:ext uri="{FF2B5EF4-FFF2-40B4-BE49-F238E27FC236}">
              <a16:creationId xmlns:a16="http://schemas.microsoft.com/office/drawing/2014/main" id="{00000000-0008-0000-2000-000087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92366" cy="207869"/>
    <xdr:sp macro="" textlink="">
      <xdr:nvSpPr>
        <xdr:cNvPr id="2184" name="268 CuadroTexto">
          <a:extLst>
            <a:ext uri="{FF2B5EF4-FFF2-40B4-BE49-F238E27FC236}">
              <a16:creationId xmlns:a16="http://schemas.microsoft.com/office/drawing/2014/main" id="{00000000-0008-0000-2000-00008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5" name="269 CuadroTexto">
          <a:extLst>
            <a:ext uri="{FF2B5EF4-FFF2-40B4-BE49-F238E27FC236}">
              <a16:creationId xmlns:a16="http://schemas.microsoft.com/office/drawing/2014/main" id="{00000000-0008-0000-2000-000089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6" name="270 CuadroTexto">
          <a:extLst>
            <a:ext uri="{FF2B5EF4-FFF2-40B4-BE49-F238E27FC236}">
              <a16:creationId xmlns:a16="http://schemas.microsoft.com/office/drawing/2014/main" id="{00000000-0008-0000-2000-00008A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7" name="271 CuadroTexto">
          <a:extLst>
            <a:ext uri="{FF2B5EF4-FFF2-40B4-BE49-F238E27FC236}">
              <a16:creationId xmlns:a16="http://schemas.microsoft.com/office/drawing/2014/main" id="{00000000-0008-0000-2000-00008B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8" name="272 CuadroTexto">
          <a:extLst>
            <a:ext uri="{FF2B5EF4-FFF2-40B4-BE49-F238E27FC236}">
              <a16:creationId xmlns:a16="http://schemas.microsoft.com/office/drawing/2014/main" id="{00000000-0008-0000-2000-00008C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89" name="273 CuadroTexto">
          <a:extLst>
            <a:ext uri="{FF2B5EF4-FFF2-40B4-BE49-F238E27FC236}">
              <a16:creationId xmlns:a16="http://schemas.microsoft.com/office/drawing/2014/main" id="{00000000-0008-0000-2000-00008D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0" name="274 CuadroTexto">
          <a:extLst>
            <a:ext uri="{FF2B5EF4-FFF2-40B4-BE49-F238E27FC236}">
              <a16:creationId xmlns:a16="http://schemas.microsoft.com/office/drawing/2014/main" id="{00000000-0008-0000-2000-00008E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1" name="275 CuadroTexto">
          <a:extLst>
            <a:ext uri="{FF2B5EF4-FFF2-40B4-BE49-F238E27FC236}">
              <a16:creationId xmlns:a16="http://schemas.microsoft.com/office/drawing/2014/main" id="{00000000-0008-0000-2000-00008F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2" name="276 CuadroTexto">
          <a:extLst>
            <a:ext uri="{FF2B5EF4-FFF2-40B4-BE49-F238E27FC236}">
              <a16:creationId xmlns:a16="http://schemas.microsoft.com/office/drawing/2014/main" id="{00000000-0008-0000-2000-000090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3" name="277 CuadroTexto">
          <a:extLst>
            <a:ext uri="{FF2B5EF4-FFF2-40B4-BE49-F238E27FC236}">
              <a16:creationId xmlns:a16="http://schemas.microsoft.com/office/drawing/2014/main" id="{00000000-0008-0000-2000-000091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4" name="278 CuadroTexto">
          <a:extLst>
            <a:ext uri="{FF2B5EF4-FFF2-40B4-BE49-F238E27FC236}">
              <a16:creationId xmlns:a16="http://schemas.microsoft.com/office/drawing/2014/main" id="{00000000-0008-0000-2000-000092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5" name="279 CuadroTexto">
          <a:extLst>
            <a:ext uri="{FF2B5EF4-FFF2-40B4-BE49-F238E27FC236}">
              <a16:creationId xmlns:a16="http://schemas.microsoft.com/office/drawing/2014/main" id="{00000000-0008-0000-2000-000093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6" name="280 CuadroTexto">
          <a:extLst>
            <a:ext uri="{FF2B5EF4-FFF2-40B4-BE49-F238E27FC236}">
              <a16:creationId xmlns:a16="http://schemas.microsoft.com/office/drawing/2014/main" id="{00000000-0008-0000-2000-000094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7" name="281 CuadroTexto">
          <a:extLst>
            <a:ext uri="{FF2B5EF4-FFF2-40B4-BE49-F238E27FC236}">
              <a16:creationId xmlns:a16="http://schemas.microsoft.com/office/drawing/2014/main" id="{00000000-0008-0000-2000-000095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8" name="282 CuadroTexto">
          <a:extLst>
            <a:ext uri="{FF2B5EF4-FFF2-40B4-BE49-F238E27FC236}">
              <a16:creationId xmlns:a16="http://schemas.microsoft.com/office/drawing/2014/main" id="{00000000-0008-0000-2000-000096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199" name="283 CuadroTexto">
          <a:extLst>
            <a:ext uri="{FF2B5EF4-FFF2-40B4-BE49-F238E27FC236}">
              <a16:creationId xmlns:a16="http://schemas.microsoft.com/office/drawing/2014/main" id="{00000000-0008-0000-2000-000097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92366" cy="207869"/>
    <xdr:sp macro="" textlink="">
      <xdr:nvSpPr>
        <xdr:cNvPr id="2200" name="284 CuadroTexto">
          <a:extLst>
            <a:ext uri="{FF2B5EF4-FFF2-40B4-BE49-F238E27FC236}">
              <a16:creationId xmlns:a16="http://schemas.microsoft.com/office/drawing/2014/main" id="{00000000-0008-0000-2000-000098080000}"/>
            </a:ext>
          </a:extLst>
        </xdr:cNvPr>
        <xdr:cNvSpPr txBox="1"/>
      </xdr:nvSpPr>
      <xdr:spPr>
        <a:xfrm>
          <a:off x="0" y="224790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7</xdr:row>
      <xdr:rowOff>0</xdr:rowOff>
    </xdr:from>
    <xdr:ext cx="184731" cy="264560"/>
    <xdr:sp macro="" textlink="">
      <xdr:nvSpPr>
        <xdr:cNvPr id="2201" name="285 CuadroTexto">
          <a:extLst>
            <a:ext uri="{FF2B5EF4-FFF2-40B4-BE49-F238E27FC236}">
              <a16:creationId xmlns:a16="http://schemas.microsoft.com/office/drawing/2014/main" id="{00000000-0008-0000-2000-000099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2" name="286 CuadroTexto">
          <a:extLst>
            <a:ext uri="{FF2B5EF4-FFF2-40B4-BE49-F238E27FC236}">
              <a16:creationId xmlns:a16="http://schemas.microsoft.com/office/drawing/2014/main" id="{00000000-0008-0000-2000-00009A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3" name="287 CuadroTexto">
          <a:extLst>
            <a:ext uri="{FF2B5EF4-FFF2-40B4-BE49-F238E27FC236}">
              <a16:creationId xmlns:a16="http://schemas.microsoft.com/office/drawing/2014/main" id="{00000000-0008-0000-2000-00009B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4" name="288 CuadroTexto">
          <a:extLst>
            <a:ext uri="{FF2B5EF4-FFF2-40B4-BE49-F238E27FC236}">
              <a16:creationId xmlns:a16="http://schemas.microsoft.com/office/drawing/2014/main" id="{00000000-0008-0000-2000-00009C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5" name="289 CuadroTexto">
          <a:extLst>
            <a:ext uri="{FF2B5EF4-FFF2-40B4-BE49-F238E27FC236}">
              <a16:creationId xmlns:a16="http://schemas.microsoft.com/office/drawing/2014/main" id="{00000000-0008-0000-2000-00009D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6" name="290 CuadroTexto">
          <a:extLst>
            <a:ext uri="{FF2B5EF4-FFF2-40B4-BE49-F238E27FC236}">
              <a16:creationId xmlns:a16="http://schemas.microsoft.com/office/drawing/2014/main" id="{00000000-0008-0000-2000-00009E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7" name="291 CuadroTexto">
          <a:extLst>
            <a:ext uri="{FF2B5EF4-FFF2-40B4-BE49-F238E27FC236}">
              <a16:creationId xmlns:a16="http://schemas.microsoft.com/office/drawing/2014/main" id="{00000000-0008-0000-2000-00009F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8" name="292 CuadroTexto">
          <a:extLst>
            <a:ext uri="{FF2B5EF4-FFF2-40B4-BE49-F238E27FC236}">
              <a16:creationId xmlns:a16="http://schemas.microsoft.com/office/drawing/2014/main" id="{00000000-0008-0000-2000-0000A0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09" name="293 CuadroTexto">
          <a:extLst>
            <a:ext uri="{FF2B5EF4-FFF2-40B4-BE49-F238E27FC236}">
              <a16:creationId xmlns:a16="http://schemas.microsoft.com/office/drawing/2014/main" id="{00000000-0008-0000-2000-0000A1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0" name="294 CuadroTexto">
          <a:extLst>
            <a:ext uri="{FF2B5EF4-FFF2-40B4-BE49-F238E27FC236}">
              <a16:creationId xmlns:a16="http://schemas.microsoft.com/office/drawing/2014/main" id="{00000000-0008-0000-2000-0000A2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1" name="295 CuadroTexto">
          <a:extLst>
            <a:ext uri="{FF2B5EF4-FFF2-40B4-BE49-F238E27FC236}">
              <a16:creationId xmlns:a16="http://schemas.microsoft.com/office/drawing/2014/main" id="{00000000-0008-0000-2000-0000A3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7</xdr:row>
      <xdr:rowOff>0</xdr:rowOff>
    </xdr:from>
    <xdr:ext cx="184731" cy="264560"/>
    <xdr:sp macro="" textlink="">
      <xdr:nvSpPr>
        <xdr:cNvPr id="2212" name="296 CuadroTexto">
          <a:extLst>
            <a:ext uri="{FF2B5EF4-FFF2-40B4-BE49-F238E27FC236}">
              <a16:creationId xmlns:a16="http://schemas.microsoft.com/office/drawing/2014/main" id="{00000000-0008-0000-2000-0000A4080000}"/>
            </a:ext>
          </a:extLst>
        </xdr:cNvPr>
        <xdr:cNvSpPr txBox="1"/>
      </xdr:nvSpPr>
      <xdr:spPr>
        <a:xfrm>
          <a:off x="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13" name="17 CuadroTexto">
          <a:extLst>
            <a:ext uri="{FF2B5EF4-FFF2-40B4-BE49-F238E27FC236}">
              <a16:creationId xmlns:a16="http://schemas.microsoft.com/office/drawing/2014/main" id="{00000000-0008-0000-2000-0000A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214" name="90 CuadroTexto">
          <a:extLst>
            <a:ext uri="{FF2B5EF4-FFF2-40B4-BE49-F238E27FC236}">
              <a16:creationId xmlns:a16="http://schemas.microsoft.com/office/drawing/2014/main" id="{00000000-0008-0000-2000-0000A6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5" name="91 CuadroTexto">
          <a:extLst>
            <a:ext uri="{FF2B5EF4-FFF2-40B4-BE49-F238E27FC236}">
              <a16:creationId xmlns:a16="http://schemas.microsoft.com/office/drawing/2014/main" id="{00000000-0008-0000-2000-0000A7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6" name="92 CuadroTexto">
          <a:extLst>
            <a:ext uri="{FF2B5EF4-FFF2-40B4-BE49-F238E27FC236}">
              <a16:creationId xmlns:a16="http://schemas.microsoft.com/office/drawing/2014/main" id="{00000000-0008-0000-2000-0000A8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7" name="93 CuadroTexto">
          <a:extLst>
            <a:ext uri="{FF2B5EF4-FFF2-40B4-BE49-F238E27FC236}">
              <a16:creationId xmlns:a16="http://schemas.microsoft.com/office/drawing/2014/main" id="{00000000-0008-0000-2000-0000A9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8" name="94 CuadroTexto">
          <a:extLst>
            <a:ext uri="{FF2B5EF4-FFF2-40B4-BE49-F238E27FC236}">
              <a16:creationId xmlns:a16="http://schemas.microsoft.com/office/drawing/2014/main" id="{00000000-0008-0000-2000-0000AA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19" name="95 CuadroTexto">
          <a:extLst>
            <a:ext uri="{FF2B5EF4-FFF2-40B4-BE49-F238E27FC236}">
              <a16:creationId xmlns:a16="http://schemas.microsoft.com/office/drawing/2014/main" id="{00000000-0008-0000-2000-0000AB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0" name="96 CuadroTexto">
          <a:extLst>
            <a:ext uri="{FF2B5EF4-FFF2-40B4-BE49-F238E27FC236}">
              <a16:creationId xmlns:a16="http://schemas.microsoft.com/office/drawing/2014/main" id="{00000000-0008-0000-2000-0000AC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1" name="97 CuadroTexto">
          <a:extLst>
            <a:ext uri="{FF2B5EF4-FFF2-40B4-BE49-F238E27FC236}">
              <a16:creationId xmlns:a16="http://schemas.microsoft.com/office/drawing/2014/main" id="{00000000-0008-0000-2000-0000AD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2" name="98 CuadroTexto">
          <a:extLst>
            <a:ext uri="{FF2B5EF4-FFF2-40B4-BE49-F238E27FC236}">
              <a16:creationId xmlns:a16="http://schemas.microsoft.com/office/drawing/2014/main" id="{00000000-0008-0000-2000-0000AE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3" name="99 CuadroTexto">
          <a:extLst>
            <a:ext uri="{FF2B5EF4-FFF2-40B4-BE49-F238E27FC236}">
              <a16:creationId xmlns:a16="http://schemas.microsoft.com/office/drawing/2014/main" id="{00000000-0008-0000-2000-0000AF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4" name="100 CuadroTexto">
          <a:extLst>
            <a:ext uri="{FF2B5EF4-FFF2-40B4-BE49-F238E27FC236}">
              <a16:creationId xmlns:a16="http://schemas.microsoft.com/office/drawing/2014/main" id="{00000000-0008-0000-2000-0000B0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225" name="101 CuadroTexto">
          <a:extLst>
            <a:ext uri="{FF2B5EF4-FFF2-40B4-BE49-F238E27FC236}">
              <a16:creationId xmlns:a16="http://schemas.microsoft.com/office/drawing/2014/main" id="{00000000-0008-0000-2000-0000B108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226" name="118 CuadroTexto">
          <a:extLst>
            <a:ext uri="{FF2B5EF4-FFF2-40B4-BE49-F238E27FC236}">
              <a16:creationId xmlns:a16="http://schemas.microsoft.com/office/drawing/2014/main" id="{00000000-0008-0000-2000-0000B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7" name="119 CuadroTexto">
          <a:extLst>
            <a:ext uri="{FF2B5EF4-FFF2-40B4-BE49-F238E27FC236}">
              <a16:creationId xmlns:a16="http://schemas.microsoft.com/office/drawing/2014/main" id="{00000000-0008-0000-2000-0000B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8" name="120 CuadroTexto">
          <a:extLst>
            <a:ext uri="{FF2B5EF4-FFF2-40B4-BE49-F238E27FC236}">
              <a16:creationId xmlns:a16="http://schemas.microsoft.com/office/drawing/2014/main" id="{00000000-0008-0000-2000-0000B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29" name="121 CuadroTexto">
          <a:extLst>
            <a:ext uri="{FF2B5EF4-FFF2-40B4-BE49-F238E27FC236}">
              <a16:creationId xmlns:a16="http://schemas.microsoft.com/office/drawing/2014/main" id="{00000000-0008-0000-2000-0000B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0" name="122 CuadroTexto">
          <a:extLst>
            <a:ext uri="{FF2B5EF4-FFF2-40B4-BE49-F238E27FC236}">
              <a16:creationId xmlns:a16="http://schemas.microsoft.com/office/drawing/2014/main" id="{00000000-0008-0000-2000-0000B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1" name="123 CuadroTexto">
          <a:extLst>
            <a:ext uri="{FF2B5EF4-FFF2-40B4-BE49-F238E27FC236}">
              <a16:creationId xmlns:a16="http://schemas.microsoft.com/office/drawing/2014/main" id="{00000000-0008-0000-2000-0000B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2" name="124 CuadroTexto">
          <a:extLst>
            <a:ext uri="{FF2B5EF4-FFF2-40B4-BE49-F238E27FC236}">
              <a16:creationId xmlns:a16="http://schemas.microsoft.com/office/drawing/2014/main" id="{00000000-0008-0000-2000-0000B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3" name="125 CuadroTexto">
          <a:extLst>
            <a:ext uri="{FF2B5EF4-FFF2-40B4-BE49-F238E27FC236}">
              <a16:creationId xmlns:a16="http://schemas.microsoft.com/office/drawing/2014/main" id="{00000000-0008-0000-2000-0000B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4" name="143 CuadroTexto">
          <a:extLst>
            <a:ext uri="{FF2B5EF4-FFF2-40B4-BE49-F238E27FC236}">
              <a16:creationId xmlns:a16="http://schemas.microsoft.com/office/drawing/2014/main" id="{00000000-0008-0000-2000-0000B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5" name="144 CuadroTexto">
          <a:extLst>
            <a:ext uri="{FF2B5EF4-FFF2-40B4-BE49-F238E27FC236}">
              <a16:creationId xmlns:a16="http://schemas.microsoft.com/office/drawing/2014/main" id="{00000000-0008-0000-2000-0000B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6" name="145 CuadroTexto">
          <a:extLst>
            <a:ext uri="{FF2B5EF4-FFF2-40B4-BE49-F238E27FC236}">
              <a16:creationId xmlns:a16="http://schemas.microsoft.com/office/drawing/2014/main" id="{00000000-0008-0000-2000-0000B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7" name="146 CuadroTexto">
          <a:extLst>
            <a:ext uri="{FF2B5EF4-FFF2-40B4-BE49-F238E27FC236}">
              <a16:creationId xmlns:a16="http://schemas.microsoft.com/office/drawing/2014/main" id="{00000000-0008-0000-2000-0000B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8" name="147 CuadroTexto">
          <a:extLst>
            <a:ext uri="{FF2B5EF4-FFF2-40B4-BE49-F238E27FC236}">
              <a16:creationId xmlns:a16="http://schemas.microsoft.com/office/drawing/2014/main" id="{00000000-0008-0000-2000-0000B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39" name="148 CuadroTexto">
          <a:extLst>
            <a:ext uri="{FF2B5EF4-FFF2-40B4-BE49-F238E27FC236}">
              <a16:creationId xmlns:a16="http://schemas.microsoft.com/office/drawing/2014/main" id="{00000000-0008-0000-2000-0000B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0" name="149 CuadroTexto">
          <a:extLst>
            <a:ext uri="{FF2B5EF4-FFF2-40B4-BE49-F238E27FC236}">
              <a16:creationId xmlns:a16="http://schemas.microsoft.com/office/drawing/2014/main" id="{00000000-0008-0000-2000-0000C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1" name="150 CuadroTexto">
          <a:extLst>
            <a:ext uri="{FF2B5EF4-FFF2-40B4-BE49-F238E27FC236}">
              <a16:creationId xmlns:a16="http://schemas.microsoft.com/office/drawing/2014/main" id="{00000000-0008-0000-2000-0000C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2" name="151 CuadroTexto">
          <a:extLst>
            <a:ext uri="{FF2B5EF4-FFF2-40B4-BE49-F238E27FC236}">
              <a16:creationId xmlns:a16="http://schemas.microsoft.com/office/drawing/2014/main" id="{00000000-0008-0000-2000-0000C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3" name="152 CuadroTexto">
          <a:extLst>
            <a:ext uri="{FF2B5EF4-FFF2-40B4-BE49-F238E27FC236}">
              <a16:creationId xmlns:a16="http://schemas.microsoft.com/office/drawing/2014/main" id="{00000000-0008-0000-2000-0000C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4" name="153 CuadroTexto">
          <a:extLst>
            <a:ext uri="{FF2B5EF4-FFF2-40B4-BE49-F238E27FC236}">
              <a16:creationId xmlns:a16="http://schemas.microsoft.com/office/drawing/2014/main" id="{00000000-0008-0000-2000-0000C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5" name="154 CuadroTexto">
          <a:extLst>
            <a:ext uri="{FF2B5EF4-FFF2-40B4-BE49-F238E27FC236}">
              <a16:creationId xmlns:a16="http://schemas.microsoft.com/office/drawing/2014/main" id="{00000000-0008-0000-2000-0000C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6" name="155 CuadroTexto">
          <a:extLst>
            <a:ext uri="{FF2B5EF4-FFF2-40B4-BE49-F238E27FC236}">
              <a16:creationId xmlns:a16="http://schemas.microsoft.com/office/drawing/2014/main" id="{00000000-0008-0000-2000-0000C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7" name="156 CuadroTexto">
          <a:extLst>
            <a:ext uri="{FF2B5EF4-FFF2-40B4-BE49-F238E27FC236}">
              <a16:creationId xmlns:a16="http://schemas.microsoft.com/office/drawing/2014/main" id="{00000000-0008-0000-2000-0000C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8" name="157 CuadroTexto">
          <a:extLst>
            <a:ext uri="{FF2B5EF4-FFF2-40B4-BE49-F238E27FC236}">
              <a16:creationId xmlns:a16="http://schemas.microsoft.com/office/drawing/2014/main" id="{00000000-0008-0000-2000-0000C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49" name="158 CuadroTexto">
          <a:extLst>
            <a:ext uri="{FF2B5EF4-FFF2-40B4-BE49-F238E27FC236}">
              <a16:creationId xmlns:a16="http://schemas.microsoft.com/office/drawing/2014/main" id="{00000000-0008-0000-2000-0000C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0" name="159 CuadroTexto">
          <a:extLst>
            <a:ext uri="{FF2B5EF4-FFF2-40B4-BE49-F238E27FC236}">
              <a16:creationId xmlns:a16="http://schemas.microsoft.com/office/drawing/2014/main" id="{00000000-0008-0000-2000-0000C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1" name="160 CuadroTexto">
          <a:extLst>
            <a:ext uri="{FF2B5EF4-FFF2-40B4-BE49-F238E27FC236}">
              <a16:creationId xmlns:a16="http://schemas.microsoft.com/office/drawing/2014/main" id="{00000000-0008-0000-2000-0000C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2" name="161 CuadroTexto">
          <a:extLst>
            <a:ext uri="{FF2B5EF4-FFF2-40B4-BE49-F238E27FC236}">
              <a16:creationId xmlns:a16="http://schemas.microsoft.com/office/drawing/2014/main" id="{00000000-0008-0000-2000-0000C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3" name="162 CuadroTexto">
          <a:extLst>
            <a:ext uri="{FF2B5EF4-FFF2-40B4-BE49-F238E27FC236}">
              <a16:creationId xmlns:a16="http://schemas.microsoft.com/office/drawing/2014/main" id="{00000000-0008-0000-2000-0000C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4" name="163 CuadroTexto">
          <a:extLst>
            <a:ext uri="{FF2B5EF4-FFF2-40B4-BE49-F238E27FC236}">
              <a16:creationId xmlns:a16="http://schemas.microsoft.com/office/drawing/2014/main" id="{00000000-0008-0000-2000-0000C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5" name="164 CuadroTexto">
          <a:extLst>
            <a:ext uri="{FF2B5EF4-FFF2-40B4-BE49-F238E27FC236}">
              <a16:creationId xmlns:a16="http://schemas.microsoft.com/office/drawing/2014/main" id="{00000000-0008-0000-2000-0000C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6" name="165 CuadroTexto">
          <a:extLst>
            <a:ext uri="{FF2B5EF4-FFF2-40B4-BE49-F238E27FC236}">
              <a16:creationId xmlns:a16="http://schemas.microsoft.com/office/drawing/2014/main" id="{00000000-0008-0000-2000-0000D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7" name="166 CuadroTexto">
          <a:extLst>
            <a:ext uri="{FF2B5EF4-FFF2-40B4-BE49-F238E27FC236}">
              <a16:creationId xmlns:a16="http://schemas.microsoft.com/office/drawing/2014/main" id="{00000000-0008-0000-2000-0000D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8" name="167 CuadroTexto">
          <a:extLst>
            <a:ext uri="{FF2B5EF4-FFF2-40B4-BE49-F238E27FC236}">
              <a16:creationId xmlns:a16="http://schemas.microsoft.com/office/drawing/2014/main" id="{00000000-0008-0000-2000-0000D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59" name="168 CuadroTexto">
          <a:extLst>
            <a:ext uri="{FF2B5EF4-FFF2-40B4-BE49-F238E27FC236}">
              <a16:creationId xmlns:a16="http://schemas.microsoft.com/office/drawing/2014/main" id="{00000000-0008-0000-2000-0000D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0" name="169 CuadroTexto">
          <a:extLst>
            <a:ext uri="{FF2B5EF4-FFF2-40B4-BE49-F238E27FC236}">
              <a16:creationId xmlns:a16="http://schemas.microsoft.com/office/drawing/2014/main" id="{00000000-0008-0000-2000-0000D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1" name="170 CuadroTexto">
          <a:extLst>
            <a:ext uri="{FF2B5EF4-FFF2-40B4-BE49-F238E27FC236}">
              <a16:creationId xmlns:a16="http://schemas.microsoft.com/office/drawing/2014/main" id="{00000000-0008-0000-2000-0000D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2" name="171 CuadroTexto">
          <a:extLst>
            <a:ext uri="{FF2B5EF4-FFF2-40B4-BE49-F238E27FC236}">
              <a16:creationId xmlns:a16="http://schemas.microsoft.com/office/drawing/2014/main" id="{00000000-0008-0000-2000-0000D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3" name="172 CuadroTexto">
          <a:extLst>
            <a:ext uri="{FF2B5EF4-FFF2-40B4-BE49-F238E27FC236}">
              <a16:creationId xmlns:a16="http://schemas.microsoft.com/office/drawing/2014/main" id="{00000000-0008-0000-2000-0000D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4" name="173 CuadroTexto">
          <a:extLst>
            <a:ext uri="{FF2B5EF4-FFF2-40B4-BE49-F238E27FC236}">
              <a16:creationId xmlns:a16="http://schemas.microsoft.com/office/drawing/2014/main" id="{00000000-0008-0000-2000-0000D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5" name="174 CuadroTexto">
          <a:extLst>
            <a:ext uri="{FF2B5EF4-FFF2-40B4-BE49-F238E27FC236}">
              <a16:creationId xmlns:a16="http://schemas.microsoft.com/office/drawing/2014/main" id="{00000000-0008-0000-2000-0000D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6" name="175 CuadroTexto">
          <a:extLst>
            <a:ext uri="{FF2B5EF4-FFF2-40B4-BE49-F238E27FC236}">
              <a16:creationId xmlns:a16="http://schemas.microsoft.com/office/drawing/2014/main" id="{00000000-0008-0000-2000-0000D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7" name="176 CuadroTexto">
          <a:extLst>
            <a:ext uri="{FF2B5EF4-FFF2-40B4-BE49-F238E27FC236}">
              <a16:creationId xmlns:a16="http://schemas.microsoft.com/office/drawing/2014/main" id="{00000000-0008-0000-2000-0000D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8" name="177 CuadroTexto">
          <a:extLst>
            <a:ext uri="{FF2B5EF4-FFF2-40B4-BE49-F238E27FC236}">
              <a16:creationId xmlns:a16="http://schemas.microsoft.com/office/drawing/2014/main" id="{00000000-0008-0000-2000-0000D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69" name="178 CuadroTexto">
          <a:extLst>
            <a:ext uri="{FF2B5EF4-FFF2-40B4-BE49-F238E27FC236}">
              <a16:creationId xmlns:a16="http://schemas.microsoft.com/office/drawing/2014/main" id="{00000000-0008-0000-2000-0000D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0" name="179 CuadroTexto">
          <a:extLst>
            <a:ext uri="{FF2B5EF4-FFF2-40B4-BE49-F238E27FC236}">
              <a16:creationId xmlns:a16="http://schemas.microsoft.com/office/drawing/2014/main" id="{00000000-0008-0000-2000-0000D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1" name="180 CuadroTexto">
          <a:extLst>
            <a:ext uri="{FF2B5EF4-FFF2-40B4-BE49-F238E27FC236}">
              <a16:creationId xmlns:a16="http://schemas.microsoft.com/office/drawing/2014/main" id="{00000000-0008-0000-2000-0000D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2" name="181 CuadroTexto">
          <a:extLst>
            <a:ext uri="{FF2B5EF4-FFF2-40B4-BE49-F238E27FC236}">
              <a16:creationId xmlns:a16="http://schemas.microsoft.com/office/drawing/2014/main" id="{00000000-0008-0000-2000-0000E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3" name="182 CuadroTexto">
          <a:extLst>
            <a:ext uri="{FF2B5EF4-FFF2-40B4-BE49-F238E27FC236}">
              <a16:creationId xmlns:a16="http://schemas.microsoft.com/office/drawing/2014/main" id="{00000000-0008-0000-2000-0000E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4" name="183 CuadroTexto">
          <a:extLst>
            <a:ext uri="{FF2B5EF4-FFF2-40B4-BE49-F238E27FC236}">
              <a16:creationId xmlns:a16="http://schemas.microsoft.com/office/drawing/2014/main" id="{00000000-0008-0000-2000-0000E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5" name="184 CuadroTexto">
          <a:extLst>
            <a:ext uri="{FF2B5EF4-FFF2-40B4-BE49-F238E27FC236}">
              <a16:creationId xmlns:a16="http://schemas.microsoft.com/office/drawing/2014/main" id="{00000000-0008-0000-2000-0000E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6" name="185 CuadroTexto">
          <a:extLst>
            <a:ext uri="{FF2B5EF4-FFF2-40B4-BE49-F238E27FC236}">
              <a16:creationId xmlns:a16="http://schemas.microsoft.com/office/drawing/2014/main" id="{00000000-0008-0000-2000-0000E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7" name="186 CuadroTexto">
          <a:extLst>
            <a:ext uri="{FF2B5EF4-FFF2-40B4-BE49-F238E27FC236}">
              <a16:creationId xmlns:a16="http://schemas.microsoft.com/office/drawing/2014/main" id="{00000000-0008-0000-2000-0000E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8" name="187 CuadroTexto">
          <a:extLst>
            <a:ext uri="{FF2B5EF4-FFF2-40B4-BE49-F238E27FC236}">
              <a16:creationId xmlns:a16="http://schemas.microsoft.com/office/drawing/2014/main" id="{00000000-0008-0000-2000-0000E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79" name="188 CuadroTexto">
          <a:extLst>
            <a:ext uri="{FF2B5EF4-FFF2-40B4-BE49-F238E27FC236}">
              <a16:creationId xmlns:a16="http://schemas.microsoft.com/office/drawing/2014/main" id="{00000000-0008-0000-2000-0000E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0" name="189 CuadroTexto">
          <a:extLst>
            <a:ext uri="{FF2B5EF4-FFF2-40B4-BE49-F238E27FC236}">
              <a16:creationId xmlns:a16="http://schemas.microsoft.com/office/drawing/2014/main" id="{00000000-0008-0000-2000-0000E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1" name="190 CuadroTexto">
          <a:extLst>
            <a:ext uri="{FF2B5EF4-FFF2-40B4-BE49-F238E27FC236}">
              <a16:creationId xmlns:a16="http://schemas.microsoft.com/office/drawing/2014/main" id="{00000000-0008-0000-2000-0000E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2" name="191 CuadroTexto">
          <a:extLst>
            <a:ext uri="{FF2B5EF4-FFF2-40B4-BE49-F238E27FC236}">
              <a16:creationId xmlns:a16="http://schemas.microsoft.com/office/drawing/2014/main" id="{00000000-0008-0000-2000-0000E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3" name="192 CuadroTexto">
          <a:extLst>
            <a:ext uri="{FF2B5EF4-FFF2-40B4-BE49-F238E27FC236}">
              <a16:creationId xmlns:a16="http://schemas.microsoft.com/office/drawing/2014/main" id="{00000000-0008-0000-2000-0000E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4" name="193 CuadroTexto">
          <a:extLst>
            <a:ext uri="{FF2B5EF4-FFF2-40B4-BE49-F238E27FC236}">
              <a16:creationId xmlns:a16="http://schemas.microsoft.com/office/drawing/2014/main" id="{00000000-0008-0000-2000-0000E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5" name="194 CuadroTexto">
          <a:extLst>
            <a:ext uri="{FF2B5EF4-FFF2-40B4-BE49-F238E27FC236}">
              <a16:creationId xmlns:a16="http://schemas.microsoft.com/office/drawing/2014/main" id="{00000000-0008-0000-2000-0000E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6" name="195 CuadroTexto">
          <a:extLst>
            <a:ext uri="{FF2B5EF4-FFF2-40B4-BE49-F238E27FC236}">
              <a16:creationId xmlns:a16="http://schemas.microsoft.com/office/drawing/2014/main" id="{00000000-0008-0000-2000-0000E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7" name="196 CuadroTexto">
          <a:extLst>
            <a:ext uri="{FF2B5EF4-FFF2-40B4-BE49-F238E27FC236}">
              <a16:creationId xmlns:a16="http://schemas.microsoft.com/office/drawing/2014/main" id="{00000000-0008-0000-2000-0000E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8" name="197 CuadroTexto">
          <a:extLst>
            <a:ext uri="{FF2B5EF4-FFF2-40B4-BE49-F238E27FC236}">
              <a16:creationId xmlns:a16="http://schemas.microsoft.com/office/drawing/2014/main" id="{00000000-0008-0000-2000-0000F0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89" name="198 CuadroTexto">
          <a:extLst>
            <a:ext uri="{FF2B5EF4-FFF2-40B4-BE49-F238E27FC236}">
              <a16:creationId xmlns:a16="http://schemas.microsoft.com/office/drawing/2014/main" id="{00000000-0008-0000-2000-0000F1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0" name="199 CuadroTexto">
          <a:extLst>
            <a:ext uri="{FF2B5EF4-FFF2-40B4-BE49-F238E27FC236}">
              <a16:creationId xmlns:a16="http://schemas.microsoft.com/office/drawing/2014/main" id="{00000000-0008-0000-2000-0000F2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1" name="200 CuadroTexto">
          <a:extLst>
            <a:ext uri="{FF2B5EF4-FFF2-40B4-BE49-F238E27FC236}">
              <a16:creationId xmlns:a16="http://schemas.microsoft.com/office/drawing/2014/main" id="{00000000-0008-0000-2000-0000F3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2" name="201 CuadroTexto">
          <a:extLst>
            <a:ext uri="{FF2B5EF4-FFF2-40B4-BE49-F238E27FC236}">
              <a16:creationId xmlns:a16="http://schemas.microsoft.com/office/drawing/2014/main" id="{00000000-0008-0000-2000-0000F4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3" name="202 CuadroTexto">
          <a:extLst>
            <a:ext uri="{FF2B5EF4-FFF2-40B4-BE49-F238E27FC236}">
              <a16:creationId xmlns:a16="http://schemas.microsoft.com/office/drawing/2014/main" id="{00000000-0008-0000-2000-0000F5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4" name="203 CuadroTexto">
          <a:extLst>
            <a:ext uri="{FF2B5EF4-FFF2-40B4-BE49-F238E27FC236}">
              <a16:creationId xmlns:a16="http://schemas.microsoft.com/office/drawing/2014/main" id="{00000000-0008-0000-2000-0000F6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5" name="204 CuadroTexto">
          <a:extLst>
            <a:ext uri="{FF2B5EF4-FFF2-40B4-BE49-F238E27FC236}">
              <a16:creationId xmlns:a16="http://schemas.microsoft.com/office/drawing/2014/main" id="{00000000-0008-0000-2000-0000F7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6" name="205 CuadroTexto">
          <a:extLst>
            <a:ext uri="{FF2B5EF4-FFF2-40B4-BE49-F238E27FC236}">
              <a16:creationId xmlns:a16="http://schemas.microsoft.com/office/drawing/2014/main" id="{00000000-0008-0000-2000-0000F8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7" name="206 CuadroTexto">
          <a:extLst>
            <a:ext uri="{FF2B5EF4-FFF2-40B4-BE49-F238E27FC236}">
              <a16:creationId xmlns:a16="http://schemas.microsoft.com/office/drawing/2014/main" id="{00000000-0008-0000-2000-0000F9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8" name="207 CuadroTexto">
          <a:extLst>
            <a:ext uri="{FF2B5EF4-FFF2-40B4-BE49-F238E27FC236}">
              <a16:creationId xmlns:a16="http://schemas.microsoft.com/office/drawing/2014/main" id="{00000000-0008-0000-2000-0000FA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299" name="208 CuadroTexto">
          <a:extLst>
            <a:ext uri="{FF2B5EF4-FFF2-40B4-BE49-F238E27FC236}">
              <a16:creationId xmlns:a16="http://schemas.microsoft.com/office/drawing/2014/main" id="{00000000-0008-0000-2000-0000FB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0" name="209 CuadroTexto">
          <a:extLst>
            <a:ext uri="{FF2B5EF4-FFF2-40B4-BE49-F238E27FC236}">
              <a16:creationId xmlns:a16="http://schemas.microsoft.com/office/drawing/2014/main" id="{00000000-0008-0000-2000-0000FC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1" name="210 CuadroTexto">
          <a:extLst>
            <a:ext uri="{FF2B5EF4-FFF2-40B4-BE49-F238E27FC236}">
              <a16:creationId xmlns:a16="http://schemas.microsoft.com/office/drawing/2014/main" id="{00000000-0008-0000-2000-0000FD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2" name="211 CuadroTexto">
          <a:extLst>
            <a:ext uri="{FF2B5EF4-FFF2-40B4-BE49-F238E27FC236}">
              <a16:creationId xmlns:a16="http://schemas.microsoft.com/office/drawing/2014/main" id="{00000000-0008-0000-2000-0000FE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3" name="212 CuadroTexto">
          <a:extLst>
            <a:ext uri="{FF2B5EF4-FFF2-40B4-BE49-F238E27FC236}">
              <a16:creationId xmlns:a16="http://schemas.microsoft.com/office/drawing/2014/main" id="{00000000-0008-0000-2000-0000FF08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4" name="213 CuadroTexto">
          <a:extLst>
            <a:ext uri="{FF2B5EF4-FFF2-40B4-BE49-F238E27FC236}">
              <a16:creationId xmlns:a16="http://schemas.microsoft.com/office/drawing/2014/main" id="{00000000-0008-0000-2000-00000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5" name="214 CuadroTexto">
          <a:extLst>
            <a:ext uri="{FF2B5EF4-FFF2-40B4-BE49-F238E27FC236}">
              <a16:creationId xmlns:a16="http://schemas.microsoft.com/office/drawing/2014/main" id="{00000000-0008-0000-2000-00000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6" name="215 CuadroTexto">
          <a:extLst>
            <a:ext uri="{FF2B5EF4-FFF2-40B4-BE49-F238E27FC236}">
              <a16:creationId xmlns:a16="http://schemas.microsoft.com/office/drawing/2014/main" id="{00000000-0008-0000-2000-00000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7" name="216 CuadroTexto">
          <a:extLst>
            <a:ext uri="{FF2B5EF4-FFF2-40B4-BE49-F238E27FC236}">
              <a16:creationId xmlns:a16="http://schemas.microsoft.com/office/drawing/2014/main" id="{00000000-0008-0000-2000-00000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8" name="217 CuadroTexto">
          <a:extLst>
            <a:ext uri="{FF2B5EF4-FFF2-40B4-BE49-F238E27FC236}">
              <a16:creationId xmlns:a16="http://schemas.microsoft.com/office/drawing/2014/main" id="{00000000-0008-0000-2000-00000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09" name="218 CuadroTexto">
          <a:extLst>
            <a:ext uri="{FF2B5EF4-FFF2-40B4-BE49-F238E27FC236}">
              <a16:creationId xmlns:a16="http://schemas.microsoft.com/office/drawing/2014/main" id="{00000000-0008-0000-2000-00000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0" name="219 CuadroTexto">
          <a:extLst>
            <a:ext uri="{FF2B5EF4-FFF2-40B4-BE49-F238E27FC236}">
              <a16:creationId xmlns:a16="http://schemas.microsoft.com/office/drawing/2014/main" id="{00000000-0008-0000-2000-00000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1" name="220 CuadroTexto">
          <a:extLst>
            <a:ext uri="{FF2B5EF4-FFF2-40B4-BE49-F238E27FC236}">
              <a16:creationId xmlns:a16="http://schemas.microsoft.com/office/drawing/2014/main" id="{00000000-0008-0000-2000-00000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2" name="221 CuadroTexto">
          <a:extLst>
            <a:ext uri="{FF2B5EF4-FFF2-40B4-BE49-F238E27FC236}">
              <a16:creationId xmlns:a16="http://schemas.microsoft.com/office/drawing/2014/main" id="{00000000-0008-0000-2000-00000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3" name="222 CuadroTexto">
          <a:extLst>
            <a:ext uri="{FF2B5EF4-FFF2-40B4-BE49-F238E27FC236}">
              <a16:creationId xmlns:a16="http://schemas.microsoft.com/office/drawing/2014/main" id="{00000000-0008-0000-2000-00000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4" name="223 CuadroTexto">
          <a:extLst>
            <a:ext uri="{FF2B5EF4-FFF2-40B4-BE49-F238E27FC236}">
              <a16:creationId xmlns:a16="http://schemas.microsoft.com/office/drawing/2014/main" id="{00000000-0008-0000-2000-00000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5" name="224 CuadroTexto">
          <a:extLst>
            <a:ext uri="{FF2B5EF4-FFF2-40B4-BE49-F238E27FC236}">
              <a16:creationId xmlns:a16="http://schemas.microsoft.com/office/drawing/2014/main" id="{00000000-0008-0000-2000-00000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6" name="225 CuadroTexto">
          <a:extLst>
            <a:ext uri="{FF2B5EF4-FFF2-40B4-BE49-F238E27FC236}">
              <a16:creationId xmlns:a16="http://schemas.microsoft.com/office/drawing/2014/main" id="{00000000-0008-0000-2000-00000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7" name="226 CuadroTexto">
          <a:extLst>
            <a:ext uri="{FF2B5EF4-FFF2-40B4-BE49-F238E27FC236}">
              <a16:creationId xmlns:a16="http://schemas.microsoft.com/office/drawing/2014/main" id="{00000000-0008-0000-2000-00000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8" name="227 CuadroTexto">
          <a:extLst>
            <a:ext uri="{FF2B5EF4-FFF2-40B4-BE49-F238E27FC236}">
              <a16:creationId xmlns:a16="http://schemas.microsoft.com/office/drawing/2014/main" id="{00000000-0008-0000-2000-00000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19" name="228 CuadroTexto">
          <a:extLst>
            <a:ext uri="{FF2B5EF4-FFF2-40B4-BE49-F238E27FC236}">
              <a16:creationId xmlns:a16="http://schemas.microsoft.com/office/drawing/2014/main" id="{00000000-0008-0000-2000-00000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0" name="229 CuadroTexto">
          <a:extLst>
            <a:ext uri="{FF2B5EF4-FFF2-40B4-BE49-F238E27FC236}">
              <a16:creationId xmlns:a16="http://schemas.microsoft.com/office/drawing/2014/main" id="{00000000-0008-0000-2000-00001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1" name="230 CuadroTexto">
          <a:extLst>
            <a:ext uri="{FF2B5EF4-FFF2-40B4-BE49-F238E27FC236}">
              <a16:creationId xmlns:a16="http://schemas.microsoft.com/office/drawing/2014/main" id="{00000000-0008-0000-2000-00001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2" name="231 CuadroTexto">
          <a:extLst>
            <a:ext uri="{FF2B5EF4-FFF2-40B4-BE49-F238E27FC236}">
              <a16:creationId xmlns:a16="http://schemas.microsoft.com/office/drawing/2014/main" id="{00000000-0008-0000-2000-00001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3" name="232 CuadroTexto">
          <a:extLst>
            <a:ext uri="{FF2B5EF4-FFF2-40B4-BE49-F238E27FC236}">
              <a16:creationId xmlns:a16="http://schemas.microsoft.com/office/drawing/2014/main" id="{00000000-0008-0000-2000-00001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4" name="233 CuadroTexto">
          <a:extLst>
            <a:ext uri="{FF2B5EF4-FFF2-40B4-BE49-F238E27FC236}">
              <a16:creationId xmlns:a16="http://schemas.microsoft.com/office/drawing/2014/main" id="{00000000-0008-0000-2000-00001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5" name="234 CuadroTexto">
          <a:extLst>
            <a:ext uri="{FF2B5EF4-FFF2-40B4-BE49-F238E27FC236}">
              <a16:creationId xmlns:a16="http://schemas.microsoft.com/office/drawing/2014/main" id="{00000000-0008-0000-2000-00001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6" name="235 CuadroTexto">
          <a:extLst>
            <a:ext uri="{FF2B5EF4-FFF2-40B4-BE49-F238E27FC236}">
              <a16:creationId xmlns:a16="http://schemas.microsoft.com/office/drawing/2014/main" id="{00000000-0008-0000-2000-00001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7" name="236 CuadroTexto">
          <a:extLst>
            <a:ext uri="{FF2B5EF4-FFF2-40B4-BE49-F238E27FC236}">
              <a16:creationId xmlns:a16="http://schemas.microsoft.com/office/drawing/2014/main" id="{00000000-0008-0000-2000-00001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8" name="237 CuadroTexto">
          <a:extLst>
            <a:ext uri="{FF2B5EF4-FFF2-40B4-BE49-F238E27FC236}">
              <a16:creationId xmlns:a16="http://schemas.microsoft.com/office/drawing/2014/main" id="{00000000-0008-0000-2000-00001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29" name="238 CuadroTexto">
          <a:extLst>
            <a:ext uri="{FF2B5EF4-FFF2-40B4-BE49-F238E27FC236}">
              <a16:creationId xmlns:a16="http://schemas.microsoft.com/office/drawing/2014/main" id="{00000000-0008-0000-2000-00001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0" name="239 CuadroTexto">
          <a:extLst>
            <a:ext uri="{FF2B5EF4-FFF2-40B4-BE49-F238E27FC236}">
              <a16:creationId xmlns:a16="http://schemas.microsoft.com/office/drawing/2014/main" id="{00000000-0008-0000-2000-00001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1" name="240 CuadroTexto">
          <a:extLst>
            <a:ext uri="{FF2B5EF4-FFF2-40B4-BE49-F238E27FC236}">
              <a16:creationId xmlns:a16="http://schemas.microsoft.com/office/drawing/2014/main" id="{00000000-0008-0000-2000-00001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2" name="241 CuadroTexto">
          <a:extLst>
            <a:ext uri="{FF2B5EF4-FFF2-40B4-BE49-F238E27FC236}">
              <a16:creationId xmlns:a16="http://schemas.microsoft.com/office/drawing/2014/main" id="{00000000-0008-0000-2000-00001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3" name="242 CuadroTexto">
          <a:extLst>
            <a:ext uri="{FF2B5EF4-FFF2-40B4-BE49-F238E27FC236}">
              <a16:creationId xmlns:a16="http://schemas.microsoft.com/office/drawing/2014/main" id="{00000000-0008-0000-2000-00001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4" name="243 CuadroTexto">
          <a:extLst>
            <a:ext uri="{FF2B5EF4-FFF2-40B4-BE49-F238E27FC236}">
              <a16:creationId xmlns:a16="http://schemas.microsoft.com/office/drawing/2014/main" id="{00000000-0008-0000-2000-00001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5" name="244 CuadroTexto">
          <a:extLst>
            <a:ext uri="{FF2B5EF4-FFF2-40B4-BE49-F238E27FC236}">
              <a16:creationId xmlns:a16="http://schemas.microsoft.com/office/drawing/2014/main" id="{00000000-0008-0000-2000-00001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6" name="245 CuadroTexto">
          <a:extLst>
            <a:ext uri="{FF2B5EF4-FFF2-40B4-BE49-F238E27FC236}">
              <a16:creationId xmlns:a16="http://schemas.microsoft.com/office/drawing/2014/main" id="{00000000-0008-0000-2000-00002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7" name="246 CuadroTexto">
          <a:extLst>
            <a:ext uri="{FF2B5EF4-FFF2-40B4-BE49-F238E27FC236}">
              <a16:creationId xmlns:a16="http://schemas.microsoft.com/office/drawing/2014/main" id="{00000000-0008-0000-2000-00002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8" name="247 CuadroTexto">
          <a:extLst>
            <a:ext uri="{FF2B5EF4-FFF2-40B4-BE49-F238E27FC236}">
              <a16:creationId xmlns:a16="http://schemas.microsoft.com/office/drawing/2014/main" id="{00000000-0008-0000-2000-00002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39" name="248 CuadroTexto">
          <a:extLst>
            <a:ext uri="{FF2B5EF4-FFF2-40B4-BE49-F238E27FC236}">
              <a16:creationId xmlns:a16="http://schemas.microsoft.com/office/drawing/2014/main" id="{00000000-0008-0000-2000-00002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0" name="249 CuadroTexto">
          <a:extLst>
            <a:ext uri="{FF2B5EF4-FFF2-40B4-BE49-F238E27FC236}">
              <a16:creationId xmlns:a16="http://schemas.microsoft.com/office/drawing/2014/main" id="{00000000-0008-0000-2000-00002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1" name="250 CuadroTexto">
          <a:extLst>
            <a:ext uri="{FF2B5EF4-FFF2-40B4-BE49-F238E27FC236}">
              <a16:creationId xmlns:a16="http://schemas.microsoft.com/office/drawing/2014/main" id="{00000000-0008-0000-2000-00002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2" name="251 CuadroTexto">
          <a:extLst>
            <a:ext uri="{FF2B5EF4-FFF2-40B4-BE49-F238E27FC236}">
              <a16:creationId xmlns:a16="http://schemas.microsoft.com/office/drawing/2014/main" id="{00000000-0008-0000-2000-00002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3" name="252 CuadroTexto">
          <a:extLst>
            <a:ext uri="{FF2B5EF4-FFF2-40B4-BE49-F238E27FC236}">
              <a16:creationId xmlns:a16="http://schemas.microsoft.com/office/drawing/2014/main" id="{00000000-0008-0000-2000-00002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4" name="253 CuadroTexto">
          <a:extLst>
            <a:ext uri="{FF2B5EF4-FFF2-40B4-BE49-F238E27FC236}">
              <a16:creationId xmlns:a16="http://schemas.microsoft.com/office/drawing/2014/main" id="{00000000-0008-0000-2000-00002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5" name="254 CuadroTexto">
          <a:extLst>
            <a:ext uri="{FF2B5EF4-FFF2-40B4-BE49-F238E27FC236}">
              <a16:creationId xmlns:a16="http://schemas.microsoft.com/office/drawing/2014/main" id="{00000000-0008-0000-2000-00002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6" name="255 CuadroTexto">
          <a:extLst>
            <a:ext uri="{FF2B5EF4-FFF2-40B4-BE49-F238E27FC236}">
              <a16:creationId xmlns:a16="http://schemas.microsoft.com/office/drawing/2014/main" id="{00000000-0008-0000-2000-00002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7" name="256 CuadroTexto">
          <a:extLst>
            <a:ext uri="{FF2B5EF4-FFF2-40B4-BE49-F238E27FC236}">
              <a16:creationId xmlns:a16="http://schemas.microsoft.com/office/drawing/2014/main" id="{00000000-0008-0000-2000-00002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8" name="257 CuadroTexto">
          <a:extLst>
            <a:ext uri="{FF2B5EF4-FFF2-40B4-BE49-F238E27FC236}">
              <a16:creationId xmlns:a16="http://schemas.microsoft.com/office/drawing/2014/main" id="{00000000-0008-0000-2000-00002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49" name="258 CuadroTexto">
          <a:extLst>
            <a:ext uri="{FF2B5EF4-FFF2-40B4-BE49-F238E27FC236}">
              <a16:creationId xmlns:a16="http://schemas.microsoft.com/office/drawing/2014/main" id="{00000000-0008-0000-2000-00002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0" name="259 CuadroTexto">
          <a:extLst>
            <a:ext uri="{FF2B5EF4-FFF2-40B4-BE49-F238E27FC236}">
              <a16:creationId xmlns:a16="http://schemas.microsoft.com/office/drawing/2014/main" id="{00000000-0008-0000-2000-00002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1" name="260 CuadroTexto">
          <a:extLst>
            <a:ext uri="{FF2B5EF4-FFF2-40B4-BE49-F238E27FC236}">
              <a16:creationId xmlns:a16="http://schemas.microsoft.com/office/drawing/2014/main" id="{00000000-0008-0000-2000-00002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2" name="261 CuadroTexto">
          <a:extLst>
            <a:ext uri="{FF2B5EF4-FFF2-40B4-BE49-F238E27FC236}">
              <a16:creationId xmlns:a16="http://schemas.microsoft.com/office/drawing/2014/main" id="{00000000-0008-0000-2000-00003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3" name="262 CuadroTexto">
          <a:extLst>
            <a:ext uri="{FF2B5EF4-FFF2-40B4-BE49-F238E27FC236}">
              <a16:creationId xmlns:a16="http://schemas.microsoft.com/office/drawing/2014/main" id="{00000000-0008-0000-2000-00003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4" name="263 CuadroTexto">
          <a:extLst>
            <a:ext uri="{FF2B5EF4-FFF2-40B4-BE49-F238E27FC236}">
              <a16:creationId xmlns:a16="http://schemas.microsoft.com/office/drawing/2014/main" id="{00000000-0008-0000-2000-00003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5" name="264 CuadroTexto">
          <a:extLst>
            <a:ext uri="{FF2B5EF4-FFF2-40B4-BE49-F238E27FC236}">
              <a16:creationId xmlns:a16="http://schemas.microsoft.com/office/drawing/2014/main" id="{00000000-0008-0000-2000-00003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6" name="265 CuadroTexto">
          <a:extLst>
            <a:ext uri="{FF2B5EF4-FFF2-40B4-BE49-F238E27FC236}">
              <a16:creationId xmlns:a16="http://schemas.microsoft.com/office/drawing/2014/main" id="{00000000-0008-0000-2000-00003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7" name="266 CuadroTexto">
          <a:extLst>
            <a:ext uri="{FF2B5EF4-FFF2-40B4-BE49-F238E27FC236}">
              <a16:creationId xmlns:a16="http://schemas.microsoft.com/office/drawing/2014/main" id="{00000000-0008-0000-2000-00003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58" name="267 CuadroTexto">
          <a:extLst>
            <a:ext uri="{FF2B5EF4-FFF2-40B4-BE49-F238E27FC236}">
              <a16:creationId xmlns:a16="http://schemas.microsoft.com/office/drawing/2014/main" id="{00000000-0008-0000-2000-00003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359" name="268 CuadroTexto">
          <a:extLst>
            <a:ext uri="{FF2B5EF4-FFF2-40B4-BE49-F238E27FC236}">
              <a16:creationId xmlns:a16="http://schemas.microsoft.com/office/drawing/2014/main" id="{00000000-0008-0000-2000-00003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0" name="269 CuadroTexto">
          <a:extLst>
            <a:ext uri="{FF2B5EF4-FFF2-40B4-BE49-F238E27FC236}">
              <a16:creationId xmlns:a16="http://schemas.microsoft.com/office/drawing/2014/main" id="{00000000-0008-0000-2000-00003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1" name="270 CuadroTexto">
          <a:extLst>
            <a:ext uri="{FF2B5EF4-FFF2-40B4-BE49-F238E27FC236}">
              <a16:creationId xmlns:a16="http://schemas.microsoft.com/office/drawing/2014/main" id="{00000000-0008-0000-2000-00003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2" name="271 CuadroTexto">
          <a:extLst>
            <a:ext uri="{FF2B5EF4-FFF2-40B4-BE49-F238E27FC236}">
              <a16:creationId xmlns:a16="http://schemas.microsoft.com/office/drawing/2014/main" id="{00000000-0008-0000-2000-00003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3" name="272 CuadroTexto">
          <a:extLst>
            <a:ext uri="{FF2B5EF4-FFF2-40B4-BE49-F238E27FC236}">
              <a16:creationId xmlns:a16="http://schemas.microsoft.com/office/drawing/2014/main" id="{00000000-0008-0000-2000-00003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4" name="273 CuadroTexto">
          <a:extLst>
            <a:ext uri="{FF2B5EF4-FFF2-40B4-BE49-F238E27FC236}">
              <a16:creationId xmlns:a16="http://schemas.microsoft.com/office/drawing/2014/main" id="{00000000-0008-0000-2000-00003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5" name="274 CuadroTexto">
          <a:extLst>
            <a:ext uri="{FF2B5EF4-FFF2-40B4-BE49-F238E27FC236}">
              <a16:creationId xmlns:a16="http://schemas.microsoft.com/office/drawing/2014/main" id="{00000000-0008-0000-2000-00003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6" name="275 CuadroTexto">
          <a:extLst>
            <a:ext uri="{FF2B5EF4-FFF2-40B4-BE49-F238E27FC236}">
              <a16:creationId xmlns:a16="http://schemas.microsoft.com/office/drawing/2014/main" id="{00000000-0008-0000-2000-00003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7" name="276 CuadroTexto">
          <a:extLst>
            <a:ext uri="{FF2B5EF4-FFF2-40B4-BE49-F238E27FC236}">
              <a16:creationId xmlns:a16="http://schemas.microsoft.com/office/drawing/2014/main" id="{00000000-0008-0000-2000-00003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8" name="277 CuadroTexto">
          <a:extLst>
            <a:ext uri="{FF2B5EF4-FFF2-40B4-BE49-F238E27FC236}">
              <a16:creationId xmlns:a16="http://schemas.microsoft.com/office/drawing/2014/main" id="{00000000-0008-0000-2000-00004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69" name="278 CuadroTexto">
          <a:extLst>
            <a:ext uri="{FF2B5EF4-FFF2-40B4-BE49-F238E27FC236}">
              <a16:creationId xmlns:a16="http://schemas.microsoft.com/office/drawing/2014/main" id="{00000000-0008-0000-2000-00004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0" name="279 CuadroTexto">
          <a:extLst>
            <a:ext uri="{FF2B5EF4-FFF2-40B4-BE49-F238E27FC236}">
              <a16:creationId xmlns:a16="http://schemas.microsoft.com/office/drawing/2014/main" id="{00000000-0008-0000-2000-00004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1" name="280 CuadroTexto">
          <a:extLst>
            <a:ext uri="{FF2B5EF4-FFF2-40B4-BE49-F238E27FC236}">
              <a16:creationId xmlns:a16="http://schemas.microsoft.com/office/drawing/2014/main" id="{00000000-0008-0000-2000-00004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2" name="281 CuadroTexto">
          <a:extLst>
            <a:ext uri="{FF2B5EF4-FFF2-40B4-BE49-F238E27FC236}">
              <a16:creationId xmlns:a16="http://schemas.microsoft.com/office/drawing/2014/main" id="{00000000-0008-0000-2000-00004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3" name="282 CuadroTexto">
          <a:extLst>
            <a:ext uri="{FF2B5EF4-FFF2-40B4-BE49-F238E27FC236}">
              <a16:creationId xmlns:a16="http://schemas.microsoft.com/office/drawing/2014/main" id="{00000000-0008-0000-2000-00004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4" name="283 CuadroTexto">
          <a:extLst>
            <a:ext uri="{FF2B5EF4-FFF2-40B4-BE49-F238E27FC236}">
              <a16:creationId xmlns:a16="http://schemas.microsoft.com/office/drawing/2014/main" id="{00000000-0008-0000-2000-00004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375" name="284 CuadroTexto">
          <a:extLst>
            <a:ext uri="{FF2B5EF4-FFF2-40B4-BE49-F238E27FC236}">
              <a16:creationId xmlns:a16="http://schemas.microsoft.com/office/drawing/2014/main" id="{00000000-0008-0000-2000-00004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376" name="285 CuadroTexto">
          <a:extLst>
            <a:ext uri="{FF2B5EF4-FFF2-40B4-BE49-F238E27FC236}">
              <a16:creationId xmlns:a16="http://schemas.microsoft.com/office/drawing/2014/main" id="{00000000-0008-0000-2000-00004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7" name="286 CuadroTexto">
          <a:extLst>
            <a:ext uri="{FF2B5EF4-FFF2-40B4-BE49-F238E27FC236}">
              <a16:creationId xmlns:a16="http://schemas.microsoft.com/office/drawing/2014/main" id="{00000000-0008-0000-2000-00004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8" name="287 CuadroTexto">
          <a:extLst>
            <a:ext uri="{FF2B5EF4-FFF2-40B4-BE49-F238E27FC236}">
              <a16:creationId xmlns:a16="http://schemas.microsoft.com/office/drawing/2014/main" id="{00000000-0008-0000-2000-00004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79" name="288 CuadroTexto">
          <a:extLst>
            <a:ext uri="{FF2B5EF4-FFF2-40B4-BE49-F238E27FC236}">
              <a16:creationId xmlns:a16="http://schemas.microsoft.com/office/drawing/2014/main" id="{00000000-0008-0000-2000-00004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0" name="289 CuadroTexto">
          <a:extLst>
            <a:ext uri="{FF2B5EF4-FFF2-40B4-BE49-F238E27FC236}">
              <a16:creationId xmlns:a16="http://schemas.microsoft.com/office/drawing/2014/main" id="{00000000-0008-0000-2000-00004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1" name="290 CuadroTexto">
          <a:extLst>
            <a:ext uri="{FF2B5EF4-FFF2-40B4-BE49-F238E27FC236}">
              <a16:creationId xmlns:a16="http://schemas.microsoft.com/office/drawing/2014/main" id="{00000000-0008-0000-2000-00004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2" name="291 CuadroTexto">
          <a:extLst>
            <a:ext uri="{FF2B5EF4-FFF2-40B4-BE49-F238E27FC236}">
              <a16:creationId xmlns:a16="http://schemas.microsoft.com/office/drawing/2014/main" id="{00000000-0008-0000-2000-00004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3" name="292 CuadroTexto">
          <a:extLst>
            <a:ext uri="{FF2B5EF4-FFF2-40B4-BE49-F238E27FC236}">
              <a16:creationId xmlns:a16="http://schemas.microsoft.com/office/drawing/2014/main" id="{00000000-0008-0000-2000-00004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4" name="293 CuadroTexto">
          <a:extLst>
            <a:ext uri="{FF2B5EF4-FFF2-40B4-BE49-F238E27FC236}">
              <a16:creationId xmlns:a16="http://schemas.microsoft.com/office/drawing/2014/main" id="{00000000-0008-0000-2000-00005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5" name="294 CuadroTexto">
          <a:extLst>
            <a:ext uri="{FF2B5EF4-FFF2-40B4-BE49-F238E27FC236}">
              <a16:creationId xmlns:a16="http://schemas.microsoft.com/office/drawing/2014/main" id="{00000000-0008-0000-2000-00005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6" name="295 CuadroTexto">
          <a:extLst>
            <a:ext uri="{FF2B5EF4-FFF2-40B4-BE49-F238E27FC236}">
              <a16:creationId xmlns:a16="http://schemas.microsoft.com/office/drawing/2014/main" id="{00000000-0008-0000-2000-00005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87" name="296 CuadroTexto">
          <a:extLst>
            <a:ext uri="{FF2B5EF4-FFF2-40B4-BE49-F238E27FC236}">
              <a16:creationId xmlns:a16="http://schemas.microsoft.com/office/drawing/2014/main" id="{00000000-0008-0000-2000-00005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8" name="301 CuadroTexto">
          <a:extLst>
            <a:ext uri="{FF2B5EF4-FFF2-40B4-BE49-F238E27FC236}">
              <a16:creationId xmlns:a16="http://schemas.microsoft.com/office/drawing/2014/main" id="{00000000-0008-0000-2000-000054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389" name="302 CuadroTexto">
          <a:extLst>
            <a:ext uri="{FF2B5EF4-FFF2-40B4-BE49-F238E27FC236}">
              <a16:creationId xmlns:a16="http://schemas.microsoft.com/office/drawing/2014/main" id="{00000000-0008-0000-2000-00005509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390" name="17 CuadroTexto">
          <a:extLst>
            <a:ext uri="{FF2B5EF4-FFF2-40B4-BE49-F238E27FC236}">
              <a16:creationId xmlns:a16="http://schemas.microsoft.com/office/drawing/2014/main" id="{00000000-0008-0000-2000-00005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391" name="90 CuadroTexto">
          <a:extLst>
            <a:ext uri="{FF2B5EF4-FFF2-40B4-BE49-F238E27FC236}">
              <a16:creationId xmlns:a16="http://schemas.microsoft.com/office/drawing/2014/main" id="{00000000-0008-0000-2000-000057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2" name="91 CuadroTexto">
          <a:extLst>
            <a:ext uri="{FF2B5EF4-FFF2-40B4-BE49-F238E27FC236}">
              <a16:creationId xmlns:a16="http://schemas.microsoft.com/office/drawing/2014/main" id="{00000000-0008-0000-2000-000058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3" name="92 CuadroTexto">
          <a:extLst>
            <a:ext uri="{FF2B5EF4-FFF2-40B4-BE49-F238E27FC236}">
              <a16:creationId xmlns:a16="http://schemas.microsoft.com/office/drawing/2014/main" id="{00000000-0008-0000-2000-000059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4" name="93 CuadroTexto">
          <a:extLst>
            <a:ext uri="{FF2B5EF4-FFF2-40B4-BE49-F238E27FC236}">
              <a16:creationId xmlns:a16="http://schemas.microsoft.com/office/drawing/2014/main" id="{00000000-0008-0000-2000-00005A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5" name="94 CuadroTexto">
          <a:extLst>
            <a:ext uri="{FF2B5EF4-FFF2-40B4-BE49-F238E27FC236}">
              <a16:creationId xmlns:a16="http://schemas.microsoft.com/office/drawing/2014/main" id="{00000000-0008-0000-2000-00005B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6" name="95 CuadroTexto">
          <a:extLst>
            <a:ext uri="{FF2B5EF4-FFF2-40B4-BE49-F238E27FC236}">
              <a16:creationId xmlns:a16="http://schemas.microsoft.com/office/drawing/2014/main" id="{00000000-0008-0000-2000-00005C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7" name="96 CuadroTexto">
          <a:extLst>
            <a:ext uri="{FF2B5EF4-FFF2-40B4-BE49-F238E27FC236}">
              <a16:creationId xmlns:a16="http://schemas.microsoft.com/office/drawing/2014/main" id="{00000000-0008-0000-2000-00005D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8" name="97 CuadroTexto">
          <a:extLst>
            <a:ext uri="{FF2B5EF4-FFF2-40B4-BE49-F238E27FC236}">
              <a16:creationId xmlns:a16="http://schemas.microsoft.com/office/drawing/2014/main" id="{00000000-0008-0000-2000-00005E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399" name="98 CuadroTexto">
          <a:extLst>
            <a:ext uri="{FF2B5EF4-FFF2-40B4-BE49-F238E27FC236}">
              <a16:creationId xmlns:a16="http://schemas.microsoft.com/office/drawing/2014/main" id="{00000000-0008-0000-2000-00005F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0" name="99 CuadroTexto">
          <a:extLst>
            <a:ext uri="{FF2B5EF4-FFF2-40B4-BE49-F238E27FC236}">
              <a16:creationId xmlns:a16="http://schemas.microsoft.com/office/drawing/2014/main" id="{00000000-0008-0000-2000-000060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1" name="100 CuadroTexto">
          <a:extLst>
            <a:ext uri="{FF2B5EF4-FFF2-40B4-BE49-F238E27FC236}">
              <a16:creationId xmlns:a16="http://schemas.microsoft.com/office/drawing/2014/main" id="{00000000-0008-0000-2000-000061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402" name="101 CuadroTexto">
          <a:extLst>
            <a:ext uri="{FF2B5EF4-FFF2-40B4-BE49-F238E27FC236}">
              <a16:creationId xmlns:a16="http://schemas.microsoft.com/office/drawing/2014/main" id="{00000000-0008-0000-2000-00006209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403" name="118 CuadroTexto">
          <a:extLst>
            <a:ext uri="{FF2B5EF4-FFF2-40B4-BE49-F238E27FC236}">
              <a16:creationId xmlns:a16="http://schemas.microsoft.com/office/drawing/2014/main" id="{00000000-0008-0000-2000-00006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4" name="119 CuadroTexto">
          <a:extLst>
            <a:ext uri="{FF2B5EF4-FFF2-40B4-BE49-F238E27FC236}">
              <a16:creationId xmlns:a16="http://schemas.microsoft.com/office/drawing/2014/main" id="{00000000-0008-0000-2000-00006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5" name="120 CuadroTexto">
          <a:extLst>
            <a:ext uri="{FF2B5EF4-FFF2-40B4-BE49-F238E27FC236}">
              <a16:creationId xmlns:a16="http://schemas.microsoft.com/office/drawing/2014/main" id="{00000000-0008-0000-2000-00006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6" name="121 CuadroTexto">
          <a:extLst>
            <a:ext uri="{FF2B5EF4-FFF2-40B4-BE49-F238E27FC236}">
              <a16:creationId xmlns:a16="http://schemas.microsoft.com/office/drawing/2014/main" id="{00000000-0008-0000-2000-00006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7" name="122 CuadroTexto">
          <a:extLst>
            <a:ext uri="{FF2B5EF4-FFF2-40B4-BE49-F238E27FC236}">
              <a16:creationId xmlns:a16="http://schemas.microsoft.com/office/drawing/2014/main" id="{00000000-0008-0000-2000-00006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8" name="123 CuadroTexto">
          <a:extLst>
            <a:ext uri="{FF2B5EF4-FFF2-40B4-BE49-F238E27FC236}">
              <a16:creationId xmlns:a16="http://schemas.microsoft.com/office/drawing/2014/main" id="{00000000-0008-0000-2000-00006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09" name="124 CuadroTexto">
          <a:extLst>
            <a:ext uri="{FF2B5EF4-FFF2-40B4-BE49-F238E27FC236}">
              <a16:creationId xmlns:a16="http://schemas.microsoft.com/office/drawing/2014/main" id="{00000000-0008-0000-2000-00006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0" name="125 CuadroTexto">
          <a:extLst>
            <a:ext uri="{FF2B5EF4-FFF2-40B4-BE49-F238E27FC236}">
              <a16:creationId xmlns:a16="http://schemas.microsoft.com/office/drawing/2014/main" id="{00000000-0008-0000-2000-00006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1" name="143 CuadroTexto">
          <a:extLst>
            <a:ext uri="{FF2B5EF4-FFF2-40B4-BE49-F238E27FC236}">
              <a16:creationId xmlns:a16="http://schemas.microsoft.com/office/drawing/2014/main" id="{00000000-0008-0000-2000-00006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2" name="144 CuadroTexto">
          <a:extLst>
            <a:ext uri="{FF2B5EF4-FFF2-40B4-BE49-F238E27FC236}">
              <a16:creationId xmlns:a16="http://schemas.microsoft.com/office/drawing/2014/main" id="{00000000-0008-0000-2000-00006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3" name="145 CuadroTexto">
          <a:extLst>
            <a:ext uri="{FF2B5EF4-FFF2-40B4-BE49-F238E27FC236}">
              <a16:creationId xmlns:a16="http://schemas.microsoft.com/office/drawing/2014/main" id="{00000000-0008-0000-2000-00006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4" name="146 CuadroTexto">
          <a:extLst>
            <a:ext uri="{FF2B5EF4-FFF2-40B4-BE49-F238E27FC236}">
              <a16:creationId xmlns:a16="http://schemas.microsoft.com/office/drawing/2014/main" id="{00000000-0008-0000-2000-00006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5" name="147 CuadroTexto">
          <a:extLst>
            <a:ext uri="{FF2B5EF4-FFF2-40B4-BE49-F238E27FC236}">
              <a16:creationId xmlns:a16="http://schemas.microsoft.com/office/drawing/2014/main" id="{00000000-0008-0000-2000-00006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6" name="148 CuadroTexto">
          <a:extLst>
            <a:ext uri="{FF2B5EF4-FFF2-40B4-BE49-F238E27FC236}">
              <a16:creationId xmlns:a16="http://schemas.microsoft.com/office/drawing/2014/main" id="{00000000-0008-0000-2000-00007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7" name="149 CuadroTexto">
          <a:extLst>
            <a:ext uri="{FF2B5EF4-FFF2-40B4-BE49-F238E27FC236}">
              <a16:creationId xmlns:a16="http://schemas.microsoft.com/office/drawing/2014/main" id="{00000000-0008-0000-2000-00007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8" name="150 CuadroTexto">
          <a:extLst>
            <a:ext uri="{FF2B5EF4-FFF2-40B4-BE49-F238E27FC236}">
              <a16:creationId xmlns:a16="http://schemas.microsoft.com/office/drawing/2014/main" id="{00000000-0008-0000-2000-00007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19" name="151 CuadroTexto">
          <a:extLst>
            <a:ext uri="{FF2B5EF4-FFF2-40B4-BE49-F238E27FC236}">
              <a16:creationId xmlns:a16="http://schemas.microsoft.com/office/drawing/2014/main" id="{00000000-0008-0000-2000-00007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0" name="152 CuadroTexto">
          <a:extLst>
            <a:ext uri="{FF2B5EF4-FFF2-40B4-BE49-F238E27FC236}">
              <a16:creationId xmlns:a16="http://schemas.microsoft.com/office/drawing/2014/main" id="{00000000-0008-0000-2000-00007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1" name="153 CuadroTexto">
          <a:extLst>
            <a:ext uri="{FF2B5EF4-FFF2-40B4-BE49-F238E27FC236}">
              <a16:creationId xmlns:a16="http://schemas.microsoft.com/office/drawing/2014/main" id="{00000000-0008-0000-2000-00007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2" name="154 CuadroTexto">
          <a:extLst>
            <a:ext uri="{FF2B5EF4-FFF2-40B4-BE49-F238E27FC236}">
              <a16:creationId xmlns:a16="http://schemas.microsoft.com/office/drawing/2014/main" id="{00000000-0008-0000-2000-00007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3" name="155 CuadroTexto">
          <a:extLst>
            <a:ext uri="{FF2B5EF4-FFF2-40B4-BE49-F238E27FC236}">
              <a16:creationId xmlns:a16="http://schemas.microsoft.com/office/drawing/2014/main" id="{00000000-0008-0000-2000-00007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4" name="156 CuadroTexto">
          <a:extLst>
            <a:ext uri="{FF2B5EF4-FFF2-40B4-BE49-F238E27FC236}">
              <a16:creationId xmlns:a16="http://schemas.microsoft.com/office/drawing/2014/main" id="{00000000-0008-0000-2000-00007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5" name="157 CuadroTexto">
          <a:extLst>
            <a:ext uri="{FF2B5EF4-FFF2-40B4-BE49-F238E27FC236}">
              <a16:creationId xmlns:a16="http://schemas.microsoft.com/office/drawing/2014/main" id="{00000000-0008-0000-2000-00007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6" name="158 CuadroTexto">
          <a:extLst>
            <a:ext uri="{FF2B5EF4-FFF2-40B4-BE49-F238E27FC236}">
              <a16:creationId xmlns:a16="http://schemas.microsoft.com/office/drawing/2014/main" id="{00000000-0008-0000-2000-00007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7" name="159 CuadroTexto">
          <a:extLst>
            <a:ext uri="{FF2B5EF4-FFF2-40B4-BE49-F238E27FC236}">
              <a16:creationId xmlns:a16="http://schemas.microsoft.com/office/drawing/2014/main" id="{00000000-0008-0000-2000-00007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8" name="160 CuadroTexto">
          <a:extLst>
            <a:ext uri="{FF2B5EF4-FFF2-40B4-BE49-F238E27FC236}">
              <a16:creationId xmlns:a16="http://schemas.microsoft.com/office/drawing/2014/main" id="{00000000-0008-0000-2000-00007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29" name="161 CuadroTexto">
          <a:extLst>
            <a:ext uri="{FF2B5EF4-FFF2-40B4-BE49-F238E27FC236}">
              <a16:creationId xmlns:a16="http://schemas.microsoft.com/office/drawing/2014/main" id="{00000000-0008-0000-2000-00007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0" name="162 CuadroTexto">
          <a:extLst>
            <a:ext uri="{FF2B5EF4-FFF2-40B4-BE49-F238E27FC236}">
              <a16:creationId xmlns:a16="http://schemas.microsoft.com/office/drawing/2014/main" id="{00000000-0008-0000-2000-00007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1" name="163 CuadroTexto">
          <a:extLst>
            <a:ext uri="{FF2B5EF4-FFF2-40B4-BE49-F238E27FC236}">
              <a16:creationId xmlns:a16="http://schemas.microsoft.com/office/drawing/2014/main" id="{00000000-0008-0000-2000-00007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2" name="164 CuadroTexto">
          <a:extLst>
            <a:ext uri="{FF2B5EF4-FFF2-40B4-BE49-F238E27FC236}">
              <a16:creationId xmlns:a16="http://schemas.microsoft.com/office/drawing/2014/main" id="{00000000-0008-0000-2000-00008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3" name="165 CuadroTexto">
          <a:extLst>
            <a:ext uri="{FF2B5EF4-FFF2-40B4-BE49-F238E27FC236}">
              <a16:creationId xmlns:a16="http://schemas.microsoft.com/office/drawing/2014/main" id="{00000000-0008-0000-2000-00008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4" name="166 CuadroTexto">
          <a:extLst>
            <a:ext uri="{FF2B5EF4-FFF2-40B4-BE49-F238E27FC236}">
              <a16:creationId xmlns:a16="http://schemas.microsoft.com/office/drawing/2014/main" id="{00000000-0008-0000-2000-00008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5" name="167 CuadroTexto">
          <a:extLst>
            <a:ext uri="{FF2B5EF4-FFF2-40B4-BE49-F238E27FC236}">
              <a16:creationId xmlns:a16="http://schemas.microsoft.com/office/drawing/2014/main" id="{00000000-0008-0000-2000-00008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6" name="168 CuadroTexto">
          <a:extLst>
            <a:ext uri="{FF2B5EF4-FFF2-40B4-BE49-F238E27FC236}">
              <a16:creationId xmlns:a16="http://schemas.microsoft.com/office/drawing/2014/main" id="{00000000-0008-0000-2000-00008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7" name="169 CuadroTexto">
          <a:extLst>
            <a:ext uri="{FF2B5EF4-FFF2-40B4-BE49-F238E27FC236}">
              <a16:creationId xmlns:a16="http://schemas.microsoft.com/office/drawing/2014/main" id="{00000000-0008-0000-2000-00008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8" name="170 CuadroTexto">
          <a:extLst>
            <a:ext uri="{FF2B5EF4-FFF2-40B4-BE49-F238E27FC236}">
              <a16:creationId xmlns:a16="http://schemas.microsoft.com/office/drawing/2014/main" id="{00000000-0008-0000-2000-00008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39" name="171 CuadroTexto">
          <a:extLst>
            <a:ext uri="{FF2B5EF4-FFF2-40B4-BE49-F238E27FC236}">
              <a16:creationId xmlns:a16="http://schemas.microsoft.com/office/drawing/2014/main" id="{00000000-0008-0000-2000-00008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0" name="172 CuadroTexto">
          <a:extLst>
            <a:ext uri="{FF2B5EF4-FFF2-40B4-BE49-F238E27FC236}">
              <a16:creationId xmlns:a16="http://schemas.microsoft.com/office/drawing/2014/main" id="{00000000-0008-0000-2000-00008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1" name="173 CuadroTexto">
          <a:extLst>
            <a:ext uri="{FF2B5EF4-FFF2-40B4-BE49-F238E27FC236}">
              <a16:creationId xmlns:a16="http://schemas.microsoft.com/office/drawing/2014/main" id="{00000000-0008-0000-2000-00008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2" name="174 CuadroTexto">
          <a:extLst>
            <a:ext uri="{FF2B5EF4-FFF2-40B4-BE49-F238E27FC236}">
              <a16:creationId xmlns:a16="http://schemas.microsoft.com/office/drawing/2014/main" id="{00000000-0008-0000-2000-00008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3" name="175 CuadroTexto">
          <a:extLst>
            <a:ext uri="{FF2B5EF4-FFF2-40B4-BE49-F238E27FC236}">
              <a16:creationId xmlns:a16="http://schemas.microsoft.com/office/drawing/2014/main" id="{00000000-0008-0000-2000-00008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4" name="176 CuadroTexto">
          <a:extLst>
            <a:ext uri="{FF2B5EF4-FFF2-40B4-BE49-F238E27FC236}">
              <a16:creationId xmlns:a16="http://schemas.microsoft.com/office/drawing/2014/main" id="{00000000-0008-0000-2000-00008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5" name="177 CuadroTexto">
          <a:extLst>
            <a:ext uri="{FF2B5EF4-FFF2-40B4-BE49-F238E27FC236}">
              <a16:creationId xmlns:a16="http://schemas.microsoft.com/office/drawing/2014/main" id="{00000000-0008-0000-2000-00008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6" name="178 CuadroTexto">
          <a:extLst>
            <a:ext uri="{FF2B5EF4-FFF2-40B4-BE49-F238E27FC236}">
              <a16:creationId xmlns:a16="http://schemas.microsoft.com/office/drawing/2014/main" id="{00000000-0008-0000-2000-00008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7" name="179 CuadroTexto">
          <a:extLst>
            <a:ext uri="{FF2B5EF4-FFF2-40B4-BE49-F238E27FC236}">
              <a16:creationId xmlns:a16="http://schemas.microsoft.com/office/drawing/2014/main" id="{00000000-0008-0000-2000-00008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8" name="180 CuadroTexto">
          <a:extLst>
            <a:ext uri="{FF2B5EF4-FFF2-40B4-BE49-F238E27FC236}">
              <a16:creationId xmlns:a16="http://schemas.microsoft.com/office/drawing/2014/main" id="{00000000-0008-0000-2000-00009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49" name="181 CuadroTexto">
          <a:extLst>
            <a:ext uri="{FF2B5EF4-FFF2-40B4-BE49-F238E27FC236}">
              <a16:creationId xmlns:a16="http://schemas.microsoft.com/office/drawing/2014/main" id="{00000000-0008-0000-2000-00009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0" name="182 CuadroTexto">
          <a:extLst>
            <a:ext uri="{FF2B5EF4-FFF2-40B4-BE49-F238E27FC236}">
              <a16:creationId xmlns:a16="http://schemas.microsoft.com/office/drawing/2014/main" id="{00000000-0008-0000-2000-00009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1" name="183 CuadroTexto">
          <a:extLst>
            <a:ext uri="{FF2B5EF4-FFF2-40B4-BE49-F238E27FC236}">
              <a16:creationId xmlns:a16="http://schemas.microsoft.com/office/drawing/2014/main" id="{00000000-0008-0000-2000-00009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2" name="184 CuadroTexto">
          <a:extLst>
            <a:ext uri="{FF2B5EF4-FFF2-40B4-BE49-F238E27FC236}">
              <a16:creationId xmlns:a16="http://schemas.microsoft.com/office/drawing/2014/main" id="{00000000-0008-0000-2000-00009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3" name="185 CuadroTexto">
          <a:extLst>
            <a:ext uri="{FF2B5EF4-FFF2-40B4-BE49-F238E27FC236}">
              <a16:creationId xmlns:a16="http://schemas.microsoft.com/office/drawing/2014/main" id="{00000000-0008-0000-2000-00009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4" name="186 CuadroTexto">
          <a:extLst>
            <a:ext uri="{FF2B5EF4-FFF2-40B4-BE49-F238E27FC236}">
              <a16:creationId xmlns:a16="http://schemas.microsoft.com/office/drawing/2014/main" id="{00000000-0008-0000-2000-00009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5" name="187 CuadroTexto">
          <a:extLst>
            <a:ext uri="{FF2B5EF4-FFF2-40B4-BE49-F238E27FC236}">
              <a16:creationId xmlns:a16="http://schemas.microsoft.com/office/drawing/2014/main" id="{00000000-0008-0000-2000-00009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6" name="188 CuadroTexto">
          <a:extLst>
            <a:ext uri="{FF2B5EF4-FFF2-40B4-BE49-F238E27FC236}">
              <a16:creationId xmlns:a16="http://schemas.microsoft.com/office/drawing/2014/main" id="{00000000-0008-0000-2000-00009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7" name="189 CuadroTexto">
          <a:extLst>
            <a:ext uri="{FF2B5EF4-FFF2-40B4-BE49-F238E27FC236}">
              <a16:creationId xmlns:a16="http://schemas.microsoft.com/office/drawing/2014/main" id="{00000000-0008-0000-2000-00009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8" name="190 CuadroTexto">
          <a:extLst>
            <a:ext uri="{FF2B5EF4-FFF2-40B4-BE49-F238E27FC236}">
              <a16:creationId xmlns:a16="http://schemas.microsoft.com/office/drawing/2014/main" id="{00000000-0008-0000-2000-00009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59" name="191 CuadroTexto">
          <a:extLst>
            <a:ext uri="{FF2B5EF4-FFF2-40B4-BE49-F238E27FC236}">
              <a16:creationId xmlns:a16="http://schemas.microsoft.com/office/drawing/2014/main" id="{00000000-0008-0000-2000-00009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0" name="192 CuadroTexto">
          <a:extLst>
            <a:ext uri="{FF2B5EF4-FFF2-40B4-BE49-F238E27FC236}">
              <a16:creationId xmlns:a16="http://schemas.microsoft.com/office/drawing/2014/main" id="{00000000-0008-0000-2000-00009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1" name="193 CuadroTexto">
          <a:extLst>
            <a:ext uri="{FF2B5EF4-FFF2-40B4-BE49-F238E27FC236}">
              <a16:creationId xmlns:a16="http://schemas.microsoft.com/office/drawing/2014/main" id="{00000000-0008-0000-2000-00009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2" name="194 CuadroTexto">
          <a:extLst>
            <a:ext uri="{FF2B5EF4-FFF2-40B4-BE49-F238E27FC236}">
              <a16:creationId xmlns:a16="http://schemas.microsoft.com/office/drawing/2014/main" id="{00000000-0008-0000-2000-00009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3" name="195 CuadroTexto">
          <a:extLst>
            <a:ext uri="{FF2B5EF4-FFF2-40B4-BE49-F238E27FC236}">
              <a16:creationId xmlns:a16="http://schemas.microsoft.com/office/drawing/2014/main" id="{00000000-0008-0000-2000-00009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4" name="196 CuadroTexto">
          <a:extLst>
            <a:ext uri="{FF2B5EF4-FFF2-40B4-BE49-F238E27FC236}">
              <a16:creationId xmlns:a16="http://schemas.microsoft.com/office/drawing/2014/main" id="{00000000-0008-0000-2000-0000A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5" name="197 CuadroTexto">
          <a:extLst>
            <a:ext uri="{FF2B5EF4-FFF2-40B4-BE49-F238E27FC236}">
              <a16:creationId xmlns:a16="http://schemas.microsoft.com/office/drawing/2014/main" id="{00000000-0008-0000-2000-0000A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6" name="198 CuadroTexto">
          <a:extLst>
            <a:ext uri="{FF2B5EF4-FFF2-40B4-BE49-F238E27FC236}">
              <a16:creationId xmlns:a16="http://schemas.microsoft.com/office/drawing/2014/main" id="{00000000-0008-0000-2000-0000A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7" name="199 CuadroTexto">
          <a:extLst>
            <a:ext uri="{FF2B5EF4-FFF2-40B4-BE49-F238E27FC236}">
              <a16:creationId xmlns:a16="http://schemas.microsoft.com/office/drawing/2014/main" id="{00000000-0008-0000-2000-0000A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8" name="200 CuadroTexto">
          <a:extLst>
            <a:ext uri="{FF2B5EF4-FFF2-40B4-BE49-F238E27FC236}">
              <a16:creationId xmlns:a16="http://schemas.microsoft.com/office/drawing/2014/main" id="{00000000-0008-0000-2000-0000A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69" name="201 CuadroTexto">
          <a:extLst>
            <a:ext uri="{FF2B5EF4-FFF2-40B4-BE49-F238E27FC236}">
              <a16:creationId xmlns:a16="http://schemas.microsoft.com/office/drawing/2014/main" id="{00000000-0008-0000-2000-0000A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0" name="202 CuadroTexto">
          <a:extLst>
            <a:ext uri="{FF2B5EF4-FFF2-40B4-BE49-F238E27FC236}">
              <a16:creationId xmlns:a16="http://schemas.microsoft.com/office/drawing/2014/main" id="{00000000-0008-0000-2000-0000A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1" name="203 CuadroTexto">
          <a:extLst>
            <a:ext uri="{FF2B5EF4-FFF2-40B4-BE49-F238E27FC236}">
              <a16:creationId xmlns:a16="http://schemas.microsoft.com/office/drawing/2014/main" id="{00000000-0008-0000-2000-0000A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2" name="204 CuadroTexto">
          <a:extLst>
            <a:ext uri="{FF2B5EF4-FFF2-40B4-BE49-F238E27FC236}">
              <a16:creationId xmlns:a16="http://schemas.microsoft.com/office/drawing/2014/main" id="{00000000-0008-0000-2000-0000A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3" name="205 CuadroTexto">
          <a:extLst>
            <a:ext uri="{FF2B5EF4-FFF2-40B4-BE49-F238E27FC236}">
              <a16:creationId xmlns:a16="http://schemas.microsoft.com/office/drawing/2014/main" id="{00000000-0008-0000-2000-0000A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4" name="206 CuadroTexto">
          <a:extLst>
            <a:ext uri="{FF2B5EF4-FFF2-40B4-BE49-F238E27FC236}">
              <a16:creationId xmlns:a16="http://schemas.microsoft.com/office/drawing/2014/main" id="{00000000-0008-0000-2000-0000A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5" name="207 CuadroTexto">
          <a:extLst>
            <a:ext uri="{FF2B5EF4-FFF2-40B4-BE49-F238E27FC236}">
              <a16:creationId xmlns:a16="http://schemas.microsoft.com/office/drawing/2014/main" id="{00000000-0008-0000-2000-0000A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6" name="208 CuadroTexto">
          <a:extLst>
            <a:ext uri="{FF2B5EF4-FFF2-40B4-BE49-F238E27FC236}">
              <a16:creationId xmlns:a16="http://schemas.microsoft.com/office/drawing/2014/main" id="{00000000-0008-0000-2000-0000A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7" name="209 CuadroTexto">
          <a:extLst>
            <a:ext uri="{FF2B5EF4-FFF2-40B4-BE49-F238E27FC236}">
              <a16:creationId xmlns:a16="http://schemas.microsoft.com/office/drawing/2014/main" id="{00000000-0008-0000-2000-0000A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8" name="210 CuadroTexto">
          <a:extLst>
            <a:ext uri="{FF2B5EF4-FFF2-40B4-BE49-F238E27FC236}">
              <a16:creationId xmlns:a16="http://schemas.microsoft.com/office/drawing/2014/main" id="{00000000-0008-0000-2000-0000A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79" name="211 CuadroTexto">
          <a:extLst>
            <a:ext uri="{FF2B5EF4-FFF2-40B4-BE49-F238E27FC236}">
              <a16:creationId xmlns:a16="http://schemas.microsoft.com/office/drawing/2014/main" id="{00000000-0008-0000-2000-0000A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0" name="212 CuadroTexto">
          <a:extLst>
            <a:ext uri="{FF2B5EF4-FFF2-40B4-BE49-F238E27FC236}">
              <a16:creationId xmlns:a16="http://schemas.microsoft.com/office/drawing/2014/main" id="{00000000-0008-0000-2000-0000B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1" name="213 CuadroTexto">
          <a:extLst>
            <a:ext uri="{FF2B5EF4-FFF2-40B4-BE49-F238E27FC236}">
              <a16:creationId xmlns:a16="http://schemas.microsoft.com/office/drawing/2014/main" id="{00000000-0008-0000-2000-0000B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2" name="214 CuadroTexto">
          <a:extLst>
            <a:ext uri="{FF2B5EF4-FFF2-40B4-BE49-F238E27FC236}">
              <a16:creationId xmlns:a16="http://schemas.microsoft.com/office/drawing/2014/main" id="{00000000-0008-0000-2000-0000B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3" name="215 CuadroTexto">
          <a:extLst>
            <a:ext uri="{FF2B5EF4-FFF2-40B4-BE49-F238E27FC236}">
              <a16:creationId xmlns:a16="http://schemas.microsoft.com/office/drawing/2014/main" id="{00000000-0008-0000-2000-0000B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4" name="216 CuadroTexto">
          <a:extLst>
            <a:ext uri="{FF2B5EF4-FFF2-40B4-BE49-F238E27FC236}">
              <a16:creationId xmlns:a16="http://schemas.microsoft.com/office/drawing/2014/main" id="{00000000-0008-0000-2000-0000B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5" name="217 CuadroTexto">
          <a:extLst>
            <a:ext uri="{FF2B5EF4-FFF2-40B4-BE49-F238E27FC236}">
              <a16:creationId xmlns:a16="http://schemas.microsoft.com/office/drawing/2014/main" id="{00000000-0008-0000-2000-0000B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6" name="218 CuadroTexto">
          <a:extLst>
            <a:ext uri="{FF2B5EF4-FFF2-40B4-BE49-F238E27FC236}">
              <a16:creationId xmlns:a16="http://schemas.microsoft.com/office/drawing/2014/main" id="{00000000-0008-0000-2000-0000B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7" name="219 CuadroTexto">
          <a:extLst>
            <a:ext uri="{FF2B5EF4-FFF2-40B4-BE49-F238E27FC236}">
              <a16:creationId xmlns:a16="http://schemas.microsoft.com/office/drawing/2014/main" id="{00000000-0008-0000-2000-0000B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8" name="220 CuadroTexto">
          <a:extLst>
            <a:ext uri="{FF2B5EF4-FFF2-40B4-BE49-F238E27FC236}">
              <a16:creationId xmlns:a16="http://schemas.microsoft.com/office/drawing/2014/main" id="{00000000-0008-0000-2000-0000B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89" name="221 CuadroTexto">
          <a:extLst>
            <a:ext uri="{FF2B5EF4-FFF2-40B4-BE49-F238E27FC236}">
              <a16:creationId xmlns:a16="http://schemas.microsoft.com/office/drawing/2014/main" id="{00000000-0008-0000-2000-0000B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0" name="222 CuadroTexto">
          <a:extLst>
            <a:ext uri="{FF2B5EF4-FFF2-40B4-BE49-F238E27FC236}">
              <a16:creationId xmlns:a16="http://schemas.microsoft.com/office/drawing/2014/main" id="{00000000-0008-0000-2000-0000B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1" name="223 CuadroTexto">
          <a:extLst>
            <a:ext uri="{FF2B5EF4-FFF2-40B4-BE49-F238E27FC236}">
              <a16:creationId xmlns:a16="http://schemas.microsoft.com/office/drawing/2014/main" id="{00000000-0008-0000-2000-0000B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2" name="224 CuadroTexto">
          <a:extLst>
            <a:ext uri="{FF2B5EF4-FFF2-40B4-BE49-F238E27FC236}">
              <a16:creationId xmlns:a16="http://schemas.microsoft.com/office/drawing/2014/main" id="{00000000-0008-0000-2000-0000B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3" name="225 CuadroTexto">
          <a:extLst>
            <a:ext uri="{FF2B5EF4-FFF2-40B4-BE49-F238E27FC236}">
              <a16:creationId xmlns:a16="http://schemas.microsoft.com/office/drawing/2014/main" id="{00000000-0008-0000-2000-0000B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4" name="226 CuadroTexto">
          <a:extLst>
            <a:ext uri="{FF2B5EF4-FFF2-40B4-BE49-F238E27FC236}">
              <a16:creationId xmlns:a16="http://schemas.microsoft.com/office/drawing/2014/main" id="{00000000-0008-0000-2000-0000B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5" name="227 CuadroTexto">
          <a:extLst>
            <a:ext uri="{FF2B5EF4-FFF2-40B4-BE49-F238E27FC236}">
              <a16:creationId xmlns:a16="http://schemas.microsoft.com/office/drawing/2014/main" id="{00000000-0008-0000-2000-0000B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6" name="228 CuadroTexto">
          <a:extLst>
            <a:ext uri="{FF2B5EF4-FFF2-40B4-BE49-F238E27FC236}">
              <a16:creationId xmlns:a16="http://schemas.microsoft.com/office/drawing/2014/main" id="{00000000-0008-0000-2000-0000C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7" name="229 CuadroTexto">
          <a:extLst>
            <a:ext uri="{FF2B5EF4-FFF2-40B4-BE49-F238E27FC236}">
              <a16:creationId xmlns:a16="http://schemas.microsoft.com/office/drawing/2014/main" id="{00000000-0008-0000-2000-0000C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8" name="230 CuadroTexto">
          <a:extLst>
            <a:ext uri="{FF2B5EF4-FFF2-40B4-BE49-F238E27FC236}">
              <a16:creationId xmlns:a16="http://schemas.microsoft.com/office/drawing/2014/main" id="{00000000-0008-0000-2000-0000C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499" name="231 CuadroTexto">
          <a:extLst>
            <a:ext uri="{FF2B5EF4-FFF2-40B4-BE49-F238E27FC236}">
              <a16:creationId xmlns:a16="http://schemas.microsoft.com/office/drawing/2014/main" id="{00000000-0008-0000-2000-0000C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0" name="232 CuadroTexto">
          <a:extLst>
            <a:ext uri="{FF2B5EF4-FFF2-40B4-BE49-F238E27FC236}">
              <a16:creationId xmlns:a16="http://schemas.microsoft.com/office/drawing/2014/main" id="{00000000-0008-0000-2000-0000C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1" name="233 CuadroTexto">
          <a:extLst>
            <a:ext uri="{FF2B5EF4-FFF2-40B4-BE49-F238E27FC236}">
              <a16:creationId xmlns:a16="http://schemas.microsoft.com/office/drawing/2014/main" id="{00000000-0008-0000-2000-0000C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2" name="234 CuadroTexto">
          <a:extLst>
            <a:ext uri="{FF2B5EF4-FFF2-40B4-BE49-F238E27FC236}">
              <a16:creationId xmlns:a16="http://schemas.microsoft.com/office/drawing/2014/main" id="{00000000-0008-0000-2000-0000C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3" name="235 CuadroTexto">
          <a:extLst>
            <a:ext uri="{FF2B5EF4-FFF2-40B4-BE49-F238E27FC236}">
              <a16:creationId xmlns:a16="http://schemas.microsoft.com/office/drawing/2014/main" id="{00000000-0008-0000-2000-0000C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4" name="236 CuadroTexto">
          <a:extLst>
            <a:ext uri="{FF2B5EF4-FFF2-40B4-BE49-F238E27FC236}">
              <a16:creationId xmlns:a16="http://schemas.microsoft.com/office/drawing/2014/main" id="{00000000-0008-0000-2000-0000C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5" name="237 CuadroTexto">
          <a:extLst>
            <a:ext uri="{FF2B5EF4-FFF2-40B4-BE49-F238E27FC236}">
              <a16:creationId xmlns:a16="http://schemas.microsoft.com/office/drawing/2014/main" id="{00000000-0008-0000-2000-0000C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6" name="238 CuadroTexto">
          <a:extLst>
            <a:ext uri="{FF2B5EF4-FFF2-40B4-BE49-F238E27FC236}">
              <a16:creationId xmlns:a16="http://schemas.microsoft.com/office/drawing/2014/main" id="{00000000-0008-0000-2000-0000C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7" name="239 CuadroTexto">
          <a:extLst>
            <a:ext uri="{FF2B5EF4-FFF2-40B4-BE49-F238E27FC236}">
              <a16:creationId xmlns:a16="http://schemas.microsoft.com/office/drawing/2014/main" id="{00000000-0008-0000-2000-0000C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8" name="240 CuadroTexto">
          <a:extLst>
            <a:ext uri="{FF2B5EF4-FFF2-40B4-BE49-F238E27FC236}">
              <a16:creationId xmlns:a16="http://schemas.microsoft.com/office/drawing/2014/main" id="{00000000-0008-0000-2000-0000C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09" name="241 CuadroTexto">
          <a:extLst>
            <a:ext uri="{FF2B5EF4-FFF2-40B4-BE49-F238E27FC236}">
              <a16:creationId xmlns:a16="http://schemas.microsoft.com/office/drawing/2014/main" id="{00000000-0008-0000-2000-0000C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0" name="242 CuadroTexto">
          <a:extLst>
            <a:ext uri="{FF2B5EF4-FFF2-40B4-BE49-F238E27FC236}">
              <a16:creationId xmlns:a16="http://schemas.microsoft.com/office/drawing/2014/main" id="{00000000-0008-0000-2000-0000C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1" name="243 CuadroTexto">
          <a:extLst>
            <a:ext uri="{FF2B5EF4-FFF2-40B4-BE49-F238E27FC236}">
              <a16:creationId xmlns:a16="http://schemas.microsoft.com/office/drawing/2014/main" id="{00000000-0008-0000-2000-0000C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2" name="244 CuadroTexto">
          <a:extLst>
            <a:ext uri="{FF2B5EF4-FFF2-40B4-BE49-F238E27FC236}">
              <a16:creationId xmlns:a16="http://schemas.microsoft.com/office/drawing/2014/main" id="{00000000-0008-0000-2000-0000D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3" name="245 CuadroTexto">
          <a:extLst>
            <a:ext uri="{FF2B5EF4-FFF2-40B4-BE49-F238E27FC236}">
              <a16:creationId xmlns:a16="http://schemas.microsoft.com/office/drawing/2014/main" id="{00000000-0008-0000-2000-0000D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4" name="246 CuadroTexto">
          <a:extLst>
            <a:ext uri="{FF2B5EF4-FFF2-40B4-BE49-F238E27FC236}">
              <a16:creationId xmlns:a16="http://schemas.microsoft.com/office/drawing/2014/main" id="{00000000-0008-0000-2000-0000D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5" name="247 CuadroTexto">
          <a:extLst>
            <a:ext uri="{FF2B5EF4-FFF2-40B4-BE49-F238E27FC236}">
              <a16:creationId xmlns:a16="http://schemas.microsoft.com/office/drawing/2014/main" id="{00000000-0008-0000-2000-0000D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6" name="248 CuadroTexto">
          <a:extLst>
            <a:ext uri="{FF2B5EF4-FFF2-40B4-BE49-F238E27FC236}">
              <a16:creationId xmlns:a16="http://schemas.microsoft.com/office/drawing/2014/main" id="{00000000-0008-0000-2000-0000D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7" name="249 CuadroTexto">
          <a:extLst>
            <a:ext uri="{FF2B5EF4-FFF2-40B4-BE49-F238E27FC236}">
              <a16:creationId xmlns:a16="http://schemas.microsoft.com/office/drawing/2014/main" id="{00000000-0008-0000-2000-0000D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8" name="250 CuadroTexto">
          <a:extLst>
            <a:ext uri="{FF2B5EF4-FFF2-40B4-BE49-F238E27FC236}">
              <a16:creationId xmlns:a16="http://schemas.microsoft.com/office/drawing/2014/main" id="{00000000-0008-0000-2000-0000D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19" name="251 CuadroTexto">
          <a:extLst>
            <a:ext uri="{FF2B5EF4-FFF2-40B4-BE49-F238E27FC236}">
              <a16:creationId xmlns:a16="http://schemas.microsoft.com/office/drawing/2014/main" id="{00000000-0008-0000-2000-0000D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0" name="252 CuadroTexto">
          <a:extLst>
            <a:ext uri="{FF2B5EF4-FFF2-40B4-BE49-F238E27FC236}">
              <a16:creationId xmlns:a16="http://schemas.microsoft.com/office/drawing/2014/main" id="{00000000-0008-0000-2000-0000D8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1" name="253 CuadroTexto">
          <a:extLst>
            <a:ext uri="{FF2B5EF4-FFF2-40B4-BE49-F238E27FC236}">
              <a16:creationId xmlns:a16="http://schemas.microsoft.com/office/drawing/2014/main" id="{00000000-0008-0000-2000-0000D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2" name="254 CuadroTexto">
          <a:extLst>
            <a:ext uri="{FF2B5EF4-FFF2-40B4-BE49-F238E27FC236}">
              <a16:creationId xmlns:a16="http://schemas.microsoft.com/office/drawing/2014/main" id="{00000000-0008-0000-2000-0000D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3" name="255 CuadroTexto">
          <a:extLst>
            <a:ext uri="{FF2B5EF4-FFF2-40B4-BE49-F238E27FC236}">
              <a16:creationId xmlns:a16="http://schemas.microsoft.com/office/drawing/2014/main" id="{00000000-0008-0000-2000-0000D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4" name="256 CuadroTexto">
          <a:extLst>
            <a:ext uri="{FF2B5EF4-FFF2-40B4-BE49-F238E27FC236}">
              <a16:creationId xmlns:a16="http://schemas.microsoft.com/office/drawing/2014/main" id="{00000000-0008-0000-2000-0000D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5" name="257 CuadroTexto">
          <a:extLst>
            <a:ext uri="{FF2B5EF4-FFF2-40B4-BE49-F238E27FC236}">
              <a16:creationId xmlns:a16="http://schemas.microsoft.com/office/drawing/2014/main" id="{00000000-0008-0000-2000-0000D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6" name="258 CuadroTexto">
          <a:extLst>
            <a:ext uri="{FF2B5EF4-FFF2-40B4-BE49-F238E27FC236}">
              <a16:creationId xmlns:a16="http://schemas.microsoft.com/office/drawing/2014/main" id="{00000000-0008-0000-2000-0000D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7" name="259 CuadroTexto">
          <a:extLst>
            <a:ext uri="{FF2B5EF4-FFF2-40B4-BE49-F238E27FC236}">
              <a16:creationId xmlns:a16="http://schemas.microsoft.com/office/drawing/2014/main" id="{00000000-0008-0000-2000-0000D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8" name="260 CuadroTexto">
          <a:extLst>
            <a:ext uri="{FF2B5EF4-FFF2-40B4-BE49-F238E27FC236}">
              <a16:creationId xmlns:a16="http://schemas.microsoft.com/office/drawing/2014/main" id="{00000000-0008-0000-2000-0000E0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29" name="261 CuadroTexto">
          <a:extLst>
            <a:ext uri="{FF2B5EF4-FFF2-40B4-BE49-F238E27FC236}">
              <a16:creationId xmlns:a16="http://schemas.microsoft.com/office/drawing/2014/main" id="{00000000-0008-0000-2000-0000E1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0" name="262 CuadroTexto">
          <a:extLst>
            <a:ext uri="{FF2B5EF4-FFF2-40B4-BE49-F238E27FC236}">
              <a16:creationId xmlns:a16="http://schemas.microsoft.com/office/drawing/2014/main" id="{00000000-0008-0000-2000-0000E2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1" name="263 CuadroTexto">
          <a:extLst>
            <a:ext uri="{FF2B5EF4-FFF2-40B4-BE49-F238E27FC236}">
              <a16:creationId xmlns:a16="http://schemas.microsoft.com/office/drawing/2014/main" id="{00000000-0008-0000-2000-0000E3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2" name="264 CuadroTexto">
          <a:extLst>
            <a:ext uri="{FF2B5EF4-FFF2-40B4-BE49-F238E27FC236}">
              <a16:creationId xmlns:a16="http://schemas.microsoft.com/office/drawing/2014/main" id="{00000000-0008-0000-2000-0000E4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3" name="265 CuadroTexto">
          <a:extLst>
            <a:ext uri="{FF2B5EF4-FFF2-40B4-BE49-F238E27FC236}">
              <a16:creationId xmlns:a16="http://schemas.microsoft.com/office/drawing/2014/main" id="{00000000-0008-0000-2000-0000E5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4" name="266 CuadroTexto">
          <a:extLst>
            <a:ext uri="{FF2B5EF4-FFF2-40B4-BE49-F238E27FC236}">
              <a16:creationId xmlns:a16="http://schemas.microsoft.com/office/drawing/2014/main" id="{00000000-0008-0000-2000-0000E6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35" name="267 CuadroTexto">
          <a:extLst>
            <a:ext uri="{FF2B5EF4-FFF2-40B4-BE49-F238E27FC236}">
              <a16:creationId xmlns:a16="http://schemas.microsoft.com/office/drawing/2014/main" id="{00000000-0008-0000-2000-0000E7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536" name="268 CuadroTexto">
          <a:extLst>
            <a:ext uri="{FF2B5EF4-FFF2-40B4-BE49-F238E27FC236}">
              <a16:creationId xmlns:a16="http://schemas.microsoft.com/office/drawing/2014/main" id="{00000000-0008-0000-2000-0000E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7" name="269 CuadroTexto">
          <a:extLst>
            <a:ext uri="{FF2B5EF4-FFF2-40B4-BE49-F238E27FC236}">
              <a16:creationId xmlns:a16="http://schemas.microsoft.com/office/drawing/2014/main" id="{00000000-0008-0000-2000-0000E9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8" name="270 CuadroTexto">
          <a:extLst>
            <a:ext uri="{FF2B5EF4-FFF2-40B4-BE49-F238E27FC236}">
              <a16:creationId xmlns:a16="http://schemas.microsoft.com/office/drawing/2014/main" id="{00000000-0008-0000-2000-0000EA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39" name="271 CuadroTexto">
          <a:extLst>
            <a:ext uri="{FF2B5EF4-FFF2-40B4-BE49-F238E27FC236}">
              <a16:creationId xmlns:a16="http://schemas.microsoft.com/office/drawing/2014/main" id="{00000000-0008-0000-2000-0000EB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0" name="272 CuadroTexto">
          <a:extLst>
            <a:ext uri="{FF2B5EF4-FFF2-40B4-BE49-F238E27FC236}">
              <a16:creationId xmlns:a16="http://schemas.microsoft.com/office/drawing/2014/main" id="{00000000-0008-0000-2000-0000EC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1" name="273 CuadroTexto">
          <a:extLst>
            <a:ext uri="{FF2B5EF4-FFF2-40B4-BE49-F238E27FC236}">
              <a16:creationId xmlns:a16="http://schemas.microsoft.com/office/drawing/2014/main" id="{00000000-0008-0000-2000-0000ED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2" name="274 CuadroTexto">
          <a:extLst>
            <a:ext uri="{FF2B5EF4-FFF2-40B4-BE49-F238E27FC236}">
              <a16:creationId xmlns:a16="http://schemas.microsoft.com/office/drawing/2014/main" id="{00000000-0008-0000-2000-0000EE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3" name="275 CuadroTexto">
          <a:extLst>
            <a:ext uri="{FF2B5EF4-FFF2-40B4-BE49-F238E27FC236}">
              <a16:creationId xmlns:a16="http://schemas.microsoft.com/office/drawing/2014/main" id="{00000000-0008-0000-2000-0000EF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4" name="276 CuadroTexto">
          <a:extLst>
            <a:ext uri="{FF2B5EF4-FFF2-40B4-BE49-F238E27FC236}">
              <a16:creationId xmlns:a16="http://schemas.microsoft.com/office/drawing/2014/main" id="{00000000-0008-0000-2000-0000F0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5" name="277 CuadroTexto">
          <a:extLst>
            <a:ext uri="{FF2B5EF4-FFF2-40B4-BE49-F238E27FC236}">
              <a16:creationId xmlns:a16="http://schemas.microsoft.com/office/drawing/2014/main" id="{00000000-0008-0000-2000-0000F1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6" name="278 CuadroTexto">
          <a:extLst>
            <a:ext uri="{FF2B5EF4-FFF2-40B4-BE49-F238E27FC236}">
              <a16:creationId xmlns:a16="http://schemas.microsoft.com/office/drawing/2014/main" id="{00000000-0008-0000-2000-0000F2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7" name="279 CuadroTexto">
          <a:extLst>
            <a:ext uri="{FF2B5EF4-FFF2-40B4-BE49-F238E27FC236}">
              <a16:creationId xmlns:a16="http://schemas.microsoft.com/office/drawing/2014/main" id="{00000000-0008-0000-2000-0000F3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8" name="280 CuadroTexto">
          <a:extLst>
            <a:ext uri="{FF2B5EF4-FFF2-40B4-BE49-F238E27FC236}">
              <a16:creationId xmlns:a16="http://schemas.microsoft.com/office/drawing/2014/main" id="{00000000-0008-0000-2000-0000F4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49" name="281 CuadroTexto">
          <a:extLst>
            <a:ext uri="{FF2B5EF4-FFF2-40B4-BE49-F238E27FC236}">
              <a16:creationId xmlns:a16="http://schemas.microsoft.com/office/drawing/2014/main" id="{00000000-0008-0000-2000-0000F5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0" name="282 CuadroTexto">
          <a:extLst>
            <a:ext uri="{FF2B5EF4-FFF2-40B4-BE49-F238E27FC236}">
              <a16:creationId xmlns:a16="http://schemas.microsoft.com/office/drawing/2014/main" id="{00000000-0008-0000-2000-0000F6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1" name="283 CuadroTexto">
          <a:extLst>
            <a:ext uri="{FF2B5EF4-FFF2-40B4-BE49-F238E27FC236}">
              <a16:creationId xmlns:a16="http://schemas.microsoft.com/office/drawing/2014/main" id="{00000000-0008-0000-2000-0000F7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552" name="284 CuadroTexto">
          <a:extLst>
            <a:ext uri="{FF2B5EF4-FFF2-40B4-BE49-F238E27FC236}">
              <a16:creationId xmlns:a16="http://schemas.microsoft.com/office/drawing/2014/main" id="{00000000-0008-0000-2000-0000F809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553" name="285 CuadroTexto">
          <a:extLst>
            <a:ext uri="{FF2B5EF4-FFF2-40B4-BE49-F238E27FC236}">
              <a16:creationId xmlns:a16="http://schemas.microsoft.com/office/drawing/2014/main" id="{00000000-0008-0000-2000-0000F9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4" name="286 CuadroTexto">
          <a:extLst>
            <a:ext uri="{FF2B5EF4-FFF2-40B4-BE49-F238E27FC236}">
              <a16:creationId xmlns:a16="http://schemas.microsoft.com/office/drawing/2014/main" id="{00000000-0008-0000-2000-0000FA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5" name="287 CuadroTexto">
          <a:extLst>
            <a:ext uri="{FF2B5EF4-FFF2-40B4-BE49-F238E27FC236}">
              <a16:creationId xmlns:a16="http://schemas.microsoft.com/office/drawing/2014/main" id="{00000000-0008-0000-2000-0000FB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6" name="288 CuadroTexto">
          <a:extLst>
            <a:ext uri="{FF2B5EF4-FFF2-40B4-BE49-F238E27FC236}">
              <a16:creationId xmlns:a16="http://schemas.microsoft.com/office/drawing/2014/main" id="{00000000-0008-0000-2000-0000FC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7" name="289 CuadroTexto">
          <a:extLst>
            <a:ext uri="{FF2B5EF4-FFF2-40B4-BE49-F238E27FC236}">
              <a16:creationId xmlns:a16="http://schemas.microsoft.com/office/drawing/2014/main" id="{00000000-0008-0000-2000-0000FD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8" name="290 CuadroTexto">
          <a:extLst>
            <a:ext uri="{FF2B5EF4-FFF2-40B4-BE49-F238E27FC236}">
              <a16:creationId xmlns:a16="http://schemas.microsoft.com/office/drawing/2014/main" id="{00000000-0008-0000-2000-0000FE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59" name="291 CuadroTexto">
          <a:extLst>
            <a:ext uri="{FF2B5EF4-FFF2-40B4-BE49-F238E27FC236}">
              <a16:creationId xmlns:a16="http://schemas.microsoft.com/office/drawing/2014/main" id="{00000000-0008-0000-2000-0000FF09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0" name="292 CuadroTexto">
          <a:extLst>
            <a:ext uri="{FF2B5EF4-FFF2-40B4-BE49-F238E27FC236}">
              <a16:creationId xmlns:a16="http://schemas.microsoft.com/office/drawing/2014/main" id="{00000000-0008-0000-2000-00000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1" name="293 CuadroTexto">
          <a:extLst>
            <a:ext uri="{FF2B5EF4-FFF2-40B4-BE49-F238E27FC236}">
              <a16:creationId xmlns:a16="http://schemas.microsoft.com/office/drawing/2014/main" id="{00000000-0008-0000-2000-00000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2" name="294 CuadroTexto">
          <a:extLst>
            <a:ext uri="{FF2B5EF4-FFF2-40B4-BE49-F238E27FC236}">
              <a16:creationId xmlns:a16="http://schemas.microsoft.com/office/drawing/2014/main" id="{00000000-0008-0000-2000-00000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3" name="295 CuadroTexto">
          <a:extLst>
            <a:ext uri="{FF2B5EF4-FFF2-40B4-BE49-F238E27FC236}">
              <a16:creationId xmlns:a16="http://schemas.microsoft.com/office/drawing/2014/main" id="{00000000-0008-0000-2000-00000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4" name="296 CuadroTexto">
          <a:extLst>
            <a:ext uri="{FF2B5EF4-FFF2-40B4-BE49-F238E27FC236}">
              <a16:creationId xmlns:a16="http://schemas.microsoft.com/office/drawing/2014/main" id="{00000000-0008-0000-2000-00000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5" name="1 CuadroTexto">
          <a:extLst>
            <a:ext uri="{FF2B5EF4-FFF2-40B4-BE49-F238E27FC236}">
              <a16:creationId xmlns:a16="http://schemas.microsoft.com/office/drawing/2014/main" id="{00000000-0008-0000-2000-00000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6" name="2 CuadroTexto">
          <a:extLst>
            <a:ext uri="{FF2B5EF4-FFF2-40B4-BE49-F238E27FC236}">
              <a16:creationId xmlns:a16="http://schemas.microsoft.com/office/drawing/2014/main" id="{00000000-0008-0000-2000-00000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7" name="3 CuadroTexto">
          <a:extLst>
            <a:ext uri="{FF2B5EF4-FFF2-40B4-BE49-F238E27FC236}">
              <a16:creationId xmlns:a16="http://schemas.microsoft.com/office/drawing/2014/main" id="{00000000-0008-0000-2000-00000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8" name="4 CuadroTexto">
          <a:extLst>
            <a:ext uri="{FF2B5EF4-FFF2-40B4-BE49-F238E27FC236}">
              <a16:creationId xmlns:a16="http://schemas.microsoft.com/office/drawing/2014/main" id="{00000000-0008-0000-2000-00000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69" name="5 CuadroTexto">
          <a:extLst>
            <a:ext uri="{FF2B5EF4-FFF2-40B4-BE49-F238E27FC236}">
              <a16:creationId xmlns:a16="http://schemas.microsoft.com/office/drawing/2014/main" id="{00000000-0008-0000-2000-00000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0" name="6 CuadroTexto">
          <a:extLst>
            <a:ext uri="{FF2B5EF4-FFF2-40B4-BE49-F238E27FC236}">
              <a16:creationId xmlns:a16="http://schemas.microsoft.com/office/drawing/2014/main" id="{00000000-0008-0000-2000-00000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1" name="7 CuadroTexto">
          <a:extLst>
            <a:ext uri="{FF2B5EF4-FFF2-40B4-BE49-F238E27FC236}">
              <a16:creationId xmlns:a16="http://schemas.microsoft.com/office/drawing/2014/main" id="{00000000-0008-0000-2000-00000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2" name="8 CuadroTexto">
          <a:extLst>
            <a:ext uri="{FF2B5EF4-FFF2-40B4-BE49-F238E27FC236}">
              <a16:creationId xmlns:a16="http://schemas.microsoft.com/office/drawing/2014/main" id="{00000000-0008-0000-2000-00000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3" name="9 CuadroTexto">
          <a:extLst>
            <a:ext uri="{FF2B5EF4-FFF2-40B4-BE49-F238E27FC236}">
              <a16:creationId xmlns:a16="http://schemas.microsoft.com/office/drawing/2014/main" id="{00000000-0008-0000-2000-00000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4" name="10 CuadroTexto">
          <a:extLst>
            <a:ext uri="{FF2B5EF4-FFF2-40B4-BE49-F238E27FC236}">
              <a16:creationId xmlns:a16="http://schemas.microsoft.com/office/drawing/2014/main" id="{00000000-0008-0000-2000-00000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5" name="11 CuadroTexto">
          <a:extLst>
            <a:ext uri="{FF2B5EF4-FFF2-40B4-BE49-F238E27FC236}">
              <a16:creationId xmlns:a16="http://schemas.microsoft.com/office/drawing/2014/main" id="{00000000-0008-0000-2000-00000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6" name="12 CuadroTexto">
          <a:extLst>
            <a:ext uri="{FF2B5EF4-FFF2-40B4-BE49-F238E27FC236}">
              <a16:creationId xmlns:a16="http://schemas.microsoft.com/office/drawing/2014/main" id="{00000000-0008-0000-2000-00001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7" name="13 CuadroTexto">
          <a:extLst>
            <a:ext uri="{FF2B5EF4-FFF2-40B4-BE49-F238E27FC236}">
              <a16:creationId xmlns:a16="http://schemas.microsoft.com/office/drawing/2014/main" id="{00000000-0008-0000-2000-00001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8" name="14 CuadroTexto">
          <a:extLst>
            <a:ext uri="{FF2B5EF4-FFF2-40B4-BE49-F238E27FC236}">
              <a16:creationId xmlns:a16="http://schemas.microsoft.com/office/drawing/2014/main" id="{00000000-0008-0000-2000-00001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79" name="15 CuadroTexto">
          <a:extLst>
            <a:ext uri="{FF2B5EF4-FFF2-40B4-BE49-F238E27FC236}">
              <a16:creationId xmlns:a16="http://schemas.microsoft.com/office/drawing/2014/main" id="{00000000-0008-0000-2000-00001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0" name="16 CuadroTexto">
          <a:extLst>
            <a:ext uri="{FF2B5EF4-FFF2-40B4-BE49-F238E27FC236}">
              <a16:creationId xmlns:a16="http://schemas.microsoft.com/office/drawing/2014/main" id="{00000000-0008-0000-2000-00001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1" name="18 CuadroTexto">
          <a:extLst>
            <a:ext uri="{FF2B5EF4-FFF2-40B4-BE49-F238E27FC236}">
              <a16:creationId xmlns:a16="http://schemas.microsoft.com/office/drawing/2014/main" id="{00000000-0008-0000-2000-00001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2" name="19 CuadroTexto">
          <a:extLst>
            <a:ext uri="{FF2B5EF4-FFF2-40B4-BE49-F238E27FC236}">
              <a16:creationId xmlns:a16="http://schemas.microsoft.com/office/drawing/2014/main" id="{00000000-0008-0000-2000-00001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3" name="20 CuadroTexto">
          <a:extLst>
            <a:ext uri="{FF2B5EF4-FFF2-40B4-BE49-F238E27FC236}">
              <a16:creationId xmlns:a16="http://schemas.microsoft.com/office/drawing/2014/main" id="{00000000-0008-0000-2000-00001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4" name="21 CuadroTexto">
          <a:extLst>
            <a:ext uri="{FF2B5EF4-FFF2-40B4-BE49-F238E27FC236}">
              <a16:creationId xmlns:a16="http://schemas.microsoft.com/office/drawing/2014/main" id="{00000000-0008-0000-2000-00001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5" name="22 CuadroTexto">
          <a:extLst>
            <a:ext uri="{FF2B5EF4-FFF2-40B4-BE49-F238E27FC236}">
              <a16:creationId xmlns:a16="http://schemas.microsoft.com/office/drawing/2014/main" id="{00000000-0008-0000-2000-00001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6" name="23 CuadroTexto">
          <a:extLst>
            <a:ext uri="{FF2B5EF4-FFF2-40B4-BE49-F238E27FC236}">
              <a16:creationId xmlns:a16="http://schemas.microsoft.com/office/drawing/2014/main" id="{00000000-0008-0000-2000-00001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7" name="24 CuadroTexto">
          <a:extLst>
            <a:ext uri="{FF2B5EF4-FFF2-40B4-BE49-F238E27FC236}">
              <a16:creationId xmlns:a16="http://schemas.microsoft.com/office/drawing/2014/main" id="{00000000-0008-0000-2000-00001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8" name="25 CuadroTexto">
          <a:extLst>
            <a:ext uri="{FF2B5EF4-FFF2-40B4-BE49-F238E27FC236}">
              <a16:creationId xmlns:a16="http://schemas.microsoft.com/office/drawing/2014/main" id="{00000000-0008-0000-2000-00001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89" name="26 CuadroTexto">
          <a:extLst>
            <a:ext uri="{FF2B5EF4-FFF2-40B4-BE49-F238E27FC236}">
              <a16:creationId xmlns:a16="http://schemas.microsoft.com/office/drawing/2014/main" id="{00000000-0008-0000-2000-00001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0" name="27 CuadroTexto">
          <a:extLst>
            <a:ext uri="{FF2B5EF4-FFF2-40B4-BE49-F238E27FC236}">
              <a16:creationId xmlns:a16="http://schemas.microsoft.com/office/drawing/2014/main" id="{00000000-0008-0000-2000-00001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1" name="28 CuadroTexto">
          <a:extLst>
            <a:ext uri="{FF2B5EF4-FFF2-40B4-BE49-F238E27FC236}">
              <a16:creationId xmlns:a16="http://schemas.microsoft.com/office/drawing/2014/main" id="{00000000-0008-0000-2000-00001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2" name="29 CuadroTexto">
          <a:extLst>
            <a:ext uri="{FF2B5EF4-FFF2-40B4-BE49-F238E27FC236}">
              <a16:creationId xmlns:a16="http://schemas.microsoft.com/office/drawing/2014/main" id="{00000000-0008-0000-2000-00002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3" name="30 CuadroTexto">
          <a:extLst>
            <a:ext uri="{FF2B5EF4-FFF2-40B4-BE49-F238E27FC236}">
              <a16:creationId xmlns:a16="http://schemas.microsoft.com/office/drawing/2014/main" id="{00000000-0008-0000-2000-00002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4" name="31 CuadroTexto">
          <a:extLst>
            <a:ext uri="{FF2B5EF4-FFF2-40B4-BE49-F238E27FC236}">
              <a16:creationId xmlns:a16="http://schemas.microsoft.com/office/drawing/2014/main" id="{00000000-0008-0000-2000-00002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5" name="32 CuadroTexto">
          <a:extLst>
            <a:ext uri="{FF2B5EF4-FFF2-40B4-BE49-F238E27FC236}">
              <a16:creationId xmlns:a16="http://schemas.microsoft.com/office/drawing/2014/main" id="{00000000-0008-0000-2000-00002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6" name="33 CuadroTexto">
          <a:extLst>
            <a:ext uri="{FF2B5EF4-FFF2-40B4-BE49-F238E27FC236}">
              <a16:creationId xmlns:a16="http://schemas.microsoft.com/office/drawing/2014/main" id="{00000000-0008-0000-2000-00002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7" name="34 CuadroTexto">
          <a:extLst>
            <a:ext uri="{FF2B5EF4-FFF2-40B4-BE49-F238E27FC236}">
              <a16:creationId xmlns:a16="http://schemas.microsoft.com/office/drawing/2014/main" id="{00000000-0008-0000-2000-00002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8" name="35 CuadroTexto">
          <a:extLst>
            <a:ext uri="{FF2B5EF4-FFF2-40B4-BE49-F238E27FC236}">
              <a16:creationId xmlns:a16="http://schemas.microsoft.com/office/drawing/2014/main" id="{00000000-0008-0000-2000-00002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599" name="36 CuadroTexto">
          <a:extLst>
            <a:ext uri="{FF2B5EF4-FFF2-40B4-BE49-F238E27FC236}">
              <a16:creationId xmlns:a16="http://schemas.microsoft.com/office/drawing/2014/main" id="{00000000-0008-0000-2000-00002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0" name="37 CuadroTexto">
          <a:extLst>
            <a:ext uri="{FF2B5EF4-FFF2-40B4-BE49-F238E27FC236}">
              <a16:creationId xmlns:a16="http://schemas.microsoft.com/office/drawing/2014/main" id="{00000000-0008-0000-2000-00002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1" name="38 CuadroTexto">
          <a:extLst>
            <a:ext uri="{FF2B5EF4-FFF2-40B4-BE49-F238E27FC236}">
              <a16:creationId xmlns:a16="http://schemas.microsoft.com/office/drawing/2014/main" id="{00000000-0008-0000-2000-00002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2" name="39 CuadroTexto">
          <a:extLst>
            <a:ext uri="{FF2B5EF4-FFF2-40B4-BE49-F238E27FC236}">
              <a16:creationId xmlns:a16="http://schemas.microsoft.com/office/drawing/2014/main" id="{00000000-0008-0000-2000-00002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3" name="40 CuadroTexto">
          <a:extLst>
            <a:ext uri="{FF2B5EF4-FFF2-40B4-BE49-F238E27FC236}">
              <a16:creationId xmlns:a16="http://schemas.microsoft.com/office/drawing/2014/main" id="{00000000-0008-0000-2000-00002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4" name="41 CuadroTexto">
          <a:extLst>
            <a:ext uri="{FF2B5EF4-FFF2-40B4-BE49-F238E27FC236}">
              <a16:creationId xmlns:a16="http://schemas.microsoft.com/office/drawing/2014/main" id="{00000000-0008-0000-2000-00002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5" name="42 CuadroTexto">
          <a:extLst>
            <a:ext uri="{FF2B5EF4-FFF2-40B4-BE49-F238E27FC236}">
              <a16:creationId xmlns:a16="http://schemas.microsoft.com/office/drawing/2014/main" id="{00000000-0008-0000-2000-00002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6" name="43 CuadroTexto">
          <a:extLst>
            <a:ext uri="{FF2B5EF4-FFF2-40B4-BE49-F238E27FC236}">
              <a16:creationId xmlns:a16="http://schemas.microsoft.com/office/drawing/2014/main" id="{00000000-0008-0000-2000-00002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7" name="44 CuadroTexto">
          <a:extLst>
            <a:ext uri="{FF2B5EF4-FFF2-40B4-BE49-F238E27FC236}">
              <a16:creationId xmlns:a16="http://schemas.microsoft.com/office/drawing/2014/main" id="{00000000-0008-0000-2000-00002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8" name="45 CuadroTexto">
          <a:extLst>
            <a:ext uri="{FF2B5EF4-FFF2-40B4-BE49-F238E27FC236}">
              <a16:creationId xmlns:a16="http://schemas.microsoft.com/office/drawing/2014/main" id="{00000000-0008-0000-2000-00003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09" name="46 CuadroTexto">
          <a:extLst>
            <a:ext uri="{FF2B5EF4-FFF2-40B4-BE49-F238E27FC236}">
              <a16:creationId xmlns:a16="http://schemas.microsoft.com/office/drawing/2014/main" id="{00000000-0008-0000-2000-00003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0" name="47 CuadroTexto">
          <a:extLst>
            <a:ext uri="{FF2B5EF4-FFF2-40B4-BE49-F238E27FC236}">
              <a16:creationId xmlns:a16="http://schemas.microsoft.com/office/drawing/2014/main" id="{00000000-0008-0000-2000-00003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1" name="48 CuadroTexto">
          <a:extLst>
            <a:ext uri="{FF2B5EF4-FFF2-40B4-BE49-F238E27FC236}">
              <a16:creationId xmlns:a16="http://schemas.microsoft.com/office/drawing/2014/main" id="{00000000-0008-0000-2000-00003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2" name="49 CuadroTexto">
          <a:extLst>
            <a:ext uri="{FF2B5EF4-FFF2-40B4-BE49-F238E27FC236}">
              <a16:creationId xmlns:a16="http://schemas.microsoft.com/office/drawing/2014/main" id="{00000000-0008-0000-2000-00003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3" name="50 CuadroTexto">
          <a:extLst>
            <a:ext uri="{FF2B5EF4-FFF2-40B4-BE49-F238E27FC236}">
              <a16:creationId xmlns:a16="http://schemas.microsoft.com/office/drawing/2014/main" id="{00000000-0008-0000-2000-00003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4" name="51 CuadroTexto">
          <a:extLst>
            <a:ext uri="{FF2B5EF4-FFF2-40B4-BE49-F238E27FC236}">
              <a16:creationId xmlns:a16="http://schemas.microsoft.com/office/drawing/2014/main" id="{00000000-0008-0000-2000-00003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5" name="52 CuadroTexto">
          <a:extLst>
            <a:ext uri="{FF2B5EF4-FFF2-40B4-BE49-F238E27FC236}">
              <a16:creationId xmlns:a16="http://schemas.microsoft.com/office/drawing/2014/main" id="{00000000-0008-0000-2000-00003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6" name="53 CuadroTexto">
          <a:extLst>
            <a:ext uri="{FF2B5EF4-FFF2-40B4-BE49-F238E27FC236}">
              <a16:creationId xmlns:a16="http://schemas.microsoft.com/office/drawing/2014/main" id="{00000000-0008-0000-2000-00003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7" name="54 CuadroTexto">
          <a:extLst>
            <a:ext uri="{FF2B5EF4-FFF2-40B4-BE49-F238E27FC236}">
              <a16:creationId xmlns:a16="http://schemas.microsoft.com/office/drawing/2014/main" id="{00000000-0008-0000-2000-00003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8" name="55 CuadroTexto">
          <a:extLst>
            <a:ext uri="{FF2B5EF4-FFF2-40B4-BE49-F238E27FC236}">
              <a16:creationId xmlns:a16="http://schemas.microsoft.com/office/drawing/2014/main" id="{00000000-0008-0000-2000-00003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19" name="56 CuadroTexto">
          <a:extLst>
            <a:ext uri="{FF2B5EF4-FFF2-40B4-BE49-F238E27FC236}">
              <a16:creationId xmlns:a16="http://schemas.microsoft.com/office/drawing/2014/main" id="{00000000-0008-0000-2000-00003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0" name="57 CuadroTexto">
          <a:extLst>
            <a:ext uri="{FF2B5EF4-FFF2-40B4-BE49-F238E27FC236}">
              <a16:creationId xmlns:a16="http://schemas.microsoft.com/office/drawing/2014/main" id="{00000000-0008-0000-2000-00003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1" name="58 CuadroTexto">
          <a:extLst>
            <a:ext uri="{FF2B5EF4-FFF2-40B4-BE49-F238E27FC236}">
              <a16:creationId xmlns:a16="http://schemas.microsoft.com/office/drawing/2014/main" id="{00000000-0008-0000-2000-00003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2" name="59 CuadroTexto">
          <a:extLst>
            <a:ext uri="{FF2B5EF4-FFF2-40B4-BE49-F238E27FC236}">
              <a16:creationId xmlns:a16="http://schemas.microsoft.com/office/drawing/2014/main" id="{00000000-0008-0000-2000-00003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3" name="60 CuadroTexto">
          <a:extLst>
            <a:ext uri="{FF2B5EF4-FFF2-40B4-BE49-F238E27FC236}">
              <a16:creationId xmlns:a16="http://schemas.microsoft.com/office/drawing/2014/main" id="{00000000-0008-0000-2000-00003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4" name="61 CuadroTexto">
          <a:extLst>
            <a:ext uri="{FF2B5EF4-FFF2-40B4-BE49-F238E27FC236}">
              <a16:creationId xmlns:a16="http://schemas.microsoft.com/office/drawing/2014/main" id="{00000000-0008-0000-2000-00004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5" name="62 CuadroTexto">
          <a:extLst>
            <a:ext uri="{FF2B5EF4-FFF2-40B4-BE49-F238E27FC236}">
              <a16:creationId xmlns:a16="http://schemas.microsoft.com/office/drawing/2014/main" id="{00000000-0008-0000-2000-00004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6" name="63 CuadroTexto">
          <a:extLst>
            <a:ext uri="{FF2B5EF4-FFF2-40B4-BE49-F238E27FC236}">
              <a16:creationId xmlns:a16="http://schemas.microsoft.com/office/drawing/2014/main" id="{00000000-0008-0000-2000-00004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7" name="64 CuadroTexto">
          <a:extLst>
            <a:ext uri="{FF2B5EF4-FFF2-40B4-BE49-F238E27FC236}">
              <a16:creationId xmlns:a16="http://schemas.microsoft.com/office/drawing/2014/main" id="{00000000-0008-0000-2000-00004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8" name="65 CuadroTexto">
          <a:extLst>
            <a:ext uri="{FF2B5EF4-FFF2-40B4-BE49-F238E27FC236}">
              <a16:creationId xmlns:a16="http://schemas.microsoft.com/office/drawing/2014/main" id="{00000000-0008-0000-2000-00004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29" name="66 CuadroTexto">
          <a:extLst>
            <a:ext uri="{FF2B5EF4-FFF2-40B4-BE49-F238E27FC236}">
              <a16:creationId xmlns:a16="http://schemas.microsoft.com/office/drawing/2014/main" id="{00000000-0008-0000-2000-00004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0" name="67 CuadroTexto">
          <a:extLst>
            <a:ext uri="{FF2B5EF4-FFF2-40B4-BE49-F238E27FC236}">
              <a16:creationId xmlns:a16="http://schemas.microsoft.com/office/drawing/2014/main" id="{00000000-0008-0000-2000-00004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1" name="68 CuadroTexto">
          <a:extLst>
            <a:ext uri="{FF2B5EF4-FFF2-40B4-BE49-F238E27FC236}">
              <a16:creationId xmlns:a16="http://schemas.microsoft.com/office/drawing/2014/main" id="{00000000-0008-0000-2000-00004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2" name="69 CuadroTexto">
          <a:extLst>
            <a:ext uri="{FF2B5EF4-FFF2-40B4-BE49-F238E27FC236}">
              <a16:creationId xmlns:a16="http://schemas.microsoft.com/office/drawing/2014/main" id="{00000000-0008-0000-2000-00004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3" name="70 CuadroTexto">
          <a:extLst>
            <a:ext uri="{FF2B5EF4-FFF2-40B4-BE49-F238E27FC236}">
              <a16:creationId xmlns:a16="http://schemas.microsoft.com/office/drawing/2014/main" id="{00000000-0008-0000-2000-00004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4" name="71 CuadroTexto">
          <a:extLst>
            <a:ext uri="{FF2B5EF4-FFF2-40B4-BE49-F238E27FC236}">
              <a16:creationId xmlns:a16="http://schemas.microsoft.com/office/drawing/2014/main" id="{00000000-0008-0000-2000-00004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5" name="72 CuadroTexto">
          <a:extLst>
            <a:ext uri="{FF2B5EF4-FFF2-40B4-BE49-F238E27FC236}">
              <a16:creationId xmlns:a16="http://schemas.microsoft.com/office/drawing/2014/main" id="{00000000-0008-0000-2000-00004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6" name="73 CuadroTexto">
          <a:extLst>
            <a:ext uri="{FF2B5EF4-FFF2-40B4-BE49-F238E27FC236}">
              <a16:creationId xmlns:a16="http://schemas.microsoft.com/office/drawing/2014/main" id="{00000000-0008-0000-2000-00004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7" name="74 CuadroTexto">
          <a:extLst>
            <a:ext uri="{FF2B5EF4-FFF2-40B4-BE49-F238E27FC236}">
              <a16:creationId xmlns:a16="http://schemas.microsoft.com/office/drawing/2014/main" id="{00000000-0008-0000-2000-00004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8" name="75 CuadroTexto">
          <a:extLst>
            <a:ext uri="{FF2B5EF4-FFF2-40B4-BE49-F238E27FC236}">
              <a16:creationId xmlns:a16="http://schemas.microsoft.com/office/drawing/2014/main" id="{00000000-0008-0000-2000-00004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39" name="76 CuadroTexto">
          <a:extLst>
            <a:ext uri="{FF2B5EF4-FFF2-40B4-BE49-F238E27FC236}">
              <a16:creationId xmlns:a16="http://schemas.microsoft.com/office/drawing/2014/main" id="{00000000-0008-0000-2000-00004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0" name="77 CuadroTexto">
          <a:extLst>
            <a:ext uri="{FF2B5EF4-FFF2-40B4-BE49-F238E27FC236}">
              <a16:creationId xmlns:a16="http://schemas.microsoft.com/office/drawing/2014/main" id="{00000000-0008-0000-2000-00005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1" name="78 CuadroTexto">
          <a:extLst>
            <a:ext uri="{FF2B5EF4-FFF2-40B4-BE49-F238E27FC236}">
              <a16:creationId xmlns:a16="http://schemas.microsoft.com/office/drawing/2014/main" id="{00000000-0008-0000-2000-00005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2" name="79 CuadroTexto">
          <a:extLst>
            <a:ext uri="{FF2B5EF4-FFF2-40B4-BE49-F238E27FC236}">
              <a16:creationId xmlns:a16="http://schemas.microsoft.com/office/drawing/2014/main" id="{00000000-0008-0000-2000-00005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3" name="80 CuadroTexto">
          <a:extLst>
            <a:ext uri="{FF2B5EF4-FFF2-40B4-BE49-F238E27FC236}">
              <a16:creationId xmlns:a16="http://schemas.microsoft.com/office/drawing/2014/main" id="{00000000-0008-0000-2000-00005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4" name="81 CuadroTexto">
          <a:extLst>
            <a:ext uri="{FF2B5EF4-FFF2-40B4-BE49-F238E27FC236}">
              <a16:creationId xmlns:a16="http://schemas.microsoft.com/office/drawing/2014/main" id="{00000000-0008-0000-2000-00005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5" name="82 CuadroTexto">
          <a:extLst>
            <a:ext uri="{FF2B5EF4-FFF2-40B4-BE49-F238E27FC236}">
              <a16:creationId xmlns:a16="http://schemas.microsoft.com/office/drawing/2014/main" id="{00000000-0008-0000-2000-00005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6" name="83 CuadroTexto">
          <a:extLst>
            <a:ext uri="{FF2B5EF4-FFF2-40B4-BE49-F238E27FC236}">
              <a16:creationId xmlns:a16="http://schemas.microsoft.com/office/drawing/2014/main" id="{00000000-0008-0000-2000-00005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7" name="84 CuadroTexto">
          <a:extLst>
            <a:ext uri="{FF2B5EF4-FFF2-40B4-BE49-F238E27FC236}">
              <a16:creationId xmlns:a16="http://schemas.microsoft.com/office/drawing/2014/main" id="{00000000-0008-0000-2000-00005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8" name="85 CuadroTexto">
          <a:extLst>
            <a:ext uri="{FF2B5EF4-FFF2-40B4-BE49-F238E27FC236}">
              <a16:creationId xmlns:a16="http://schemas.microsoft.com/office/drawing/2014/main" id="{00000000-0008-0000-2000-00005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49" name="86 CuadroTexto">
          <a:extLst>
            <a:ext uri="{FF2B5EF4-FFF2-40B4-BE49-F238E27FC236}">
              <a16:creationId xmlns:a16="http://schemas.microsoft.com/office/drawing/2014/main" id="{00000000-0008-0000-2000-00005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0" name="87 CuadroTexto">
          <a:extLst>
            <a:ext uri="{FF2B5EF4-FFF2-40B4-BE49-F238E27FC236}">
              <a16:creationId xmlns:a16="http://schemas.microsoft.com/office/drawing/2014/main" id="{00000000-0008-0000-2000-00005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1" name="88 CuadroTexto">
          <a:extLst>
            <a:ext uri="{FF2B5EF4-FFF2-40B4-BE49-F238E27FC236}">
              <a16:creationId xmlns:a16="http://schemas.microsoft.com/office/drawing/2014/main" id="{00000000-0008-0000-2000-00005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2" name="89 CuadroTexto">
          <a:extLst>
            <a:ext uri="{FF2B5EF4-FFF2-40B4-BE49-F238E27FC236}">
              <a16:creationId xmlns:a16="http://schemas.microsoft.com/office/drawing/2014/main" id="{00000000-0008-0000-2000-00005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3" name="102 CuadroTexto">
          <a:extLst>
            <a:ext uri="{FF2B5EF4-FFF2-40B4-BE49-F238E27FC236}">
              <a16:creationId xmlns:a16="http://schemas.microsoft.com/office/drawing/2014/main" id="{00000000-0008-0000-2000-00005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4" name="103 CuadroTexto">
          <a:extLst>
            <a:ext uri="{FF2B5EF4-FFF2-40B4-BE49-F238E27FC236}">
              <a16:creationId xmlns:a16="http://schemas.microsoft.com/office/drawing/2014/main" id="{00000000-0008-0000-2000-00005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5" name="104 CuadroTexto">
          <a:extLst>
            <a:ext uri="{FF2B5EF4-FFF2-40B4-BE49-F238E27FC236}">
              <a16:creationId xmlns:a16="http://schemas.microsoft.com/office/drawing/2014/main" id="{00000000-0008-0000-2000-00005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6" name="105 CuadroTexto">
          <a:extLst>
            <a:ext uri="{FF2B5EF4-FFF2-40B4-BE49-F238E27FC236}">
              <a16:creationId xmlns:a16="http://schemas.microsoft.com/office/drawing/2014/main" id="{00000000-0008-0000-2000-00006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7" name="106 CuadroTexto">
          <a:extLst>
            <a:ext uri="{FF2B5EF4-FFF2-40B4-BE49-F238E27FC236}">
              <a16:creationId xmlns:a16="http://schemas.microsoft.com/office/drawing/2014/main" id="{00000000-0008-0000-2000-00006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8" name="107 CuadroTexto">
          <a:extLst>
            <a:ext uri="{FF2B5EF4-FFF2-40B4-BE49-F238E27FC236}">
              <a16:creationId xmlns:a16="http://schemas.microsoft.com/office/drawing/2014/main" id="{00000000-0008-0000-2000-00006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59" name="108 CuadroTexto">
          <a:extLst>
            <a:ext uri="{FF2B5EF4-FFF2-40B4-BE49-F238E27FC236}">
              <a16:creationId xmlns:a16="http://schemas.microsoft.com/office/drawing/2014/main" id="{00000000-0008-0000-2000-00006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0" name="109 CuadroTexto">
          <a:extLst>
            <a:ext uri="{FF2B5EF4-FFF2-40B4-BE49-F238E27FC236}">
              <a16:creationId xmlns:a16="http://schemas.microsoft.com/office/drawing/2014/main" id="{00000000-0008-0000-2000-00006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1" name="110 CuadroTexto">
          <a:extLst>
            <a:ext uri="{FF2B5EF4-FFF2-40B4-BE49-F238E27FC236}">
              <a16:creationId xmlns:a16="http://schemas.microsoft.com/office/drawing/2014/main" id="{00000000-0008-0000-2000-00006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2" name="111 CuadroTexto">
          <a:extLst>
            <a:ext uri="{FF2B5EF4-FFF2-40B4-BE49-F238E27FC236}">
              <a16:creationId xmlns:a16="http://schemas.microsoft.com/office/drawing/2014/main" id="{00000000-0008-0000-2000-00006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3" name="112 CuadroTexto">
          <a:extLst>
            <a:ext uri="{FF2B5EF4-FFF2-40B4-BE49-F238E27FC236}">
              <a16:creationId xmlns:a16="http://schemas.microsoft.com/office/drawing/2014/main" id="{00000000-0008-0000-2000-00006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4" name="113 CuadroTexto">
          <a:extLst>
            <a:ext uri="{FF2B5EF4-FFF2-40B4-BE49-F238E27FC236}">
              <a16:creationId xmlns:a16="http://schemas.microsoft.com/office/drawing/2014/main" id="{00000000-0008-0000-2000-00006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5" name="114 CuadroTexto">
          <a:extLst>
            <a:ext uri="{FF2B5EF4-FFF2-40B4-BE49-F238E27FC236}">
              <a16:creationId xmlns:a16="http://schemas.microsoft.com/office/drawing/2014/main" id="{00000000-0008-0000-2000-00006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6" name="115 CuadroTexto">
          <a:extLst>
            <a:ext uri="{FF2B5EF4-FFF2-40B4-BE49-F238E27FC236}">
              <a16:creationId xmlns:a16="http://schemas.microsoft.com/office/drawing/2014/main" id="{00000000-0008-0000-2000-00006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7" name="116 CuadroTexto">
          <a:extLst>
            <a:ext uri="{FF2B5EF4-FFF2-40B4-BE49-F238E27FC236}">
              <a16:creationId xmlns:a16="http://schemas.microsoft.com/office/drawing/2014/main" id="{00000000-0008-0000-2000-00006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8" name="117 CuadroTexto">
          <a:extLst>
            <a:ext uri="{FF2B5EF4-FFF2-40B4-BE49-F238E27FC236}">
              <a16:creationId xmlns:a16="http://schemas.microsoft.com/office/drawing/2014/main" id="{00000000-0008-0000-2000-00006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69" name="126 CuadroTexto">
          <a:extLst>
            <a:ext uri="{FF2B5EF4-FFF2-40B4-BE49-F238E27FC236}">
              <a16:creationId xmlns:a16="http://schemas.microsoft.com/office/drawing/2014/main" id="{00000000-0008-0000-2000-00006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0" name="127 CuadroTexto">
          <a:extLst>
            <a:ext uri="{FF2B5EF4-FFF2-40B4-BE49-F238E27FC236}">
              <a16:creationId xmlns:a16="http://schemas.microsoft.com/office/drawing/2014/main" id="{00000000-0008-0000-2000-00006E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1" name="128 CuadroTexto">
          <a:extLst>
            <a:ext uri="{FF2B5EF4-FFF2-40B4-BE49-F238E27FC236}">
              <a16:creationId xmlns:a16="http://schemas.microsoft.com/office/drawing/2014/main" id="{00000000-0008-0000-2000-00006F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2" name="129 CuadroTexto">
          <a:extLst>
            <a:ext uri="{FF2B5EF4-FFF2-40B4-BE49-F238E27FC236}">
              <a16:creationId xmlns:a16="http://schemas.microsoft.com/office/drawing/2014/main" id="{00000000-0008-0000-2000-000070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3" name="130 CuadroTexto">
          <a:extLst>
            <a:ext uri="{FF2B5EF4-FFF2-40B4-BE49-F238E27FC236}">
              <a16:creationId xmlns:a16="http://schemas.microsoft.com/office/drawing/2014/main" id="{00000000-0008-0000-2000-000071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4" name="131 CuadroTexto">
          <a:extLst>
            <a:ext uri="{FF2B5EF4-FFF2-40B4-BE49-F238E27FC236}">
              <a16:creationId xmlns:a16="http://schemas.microsoft.com/office/drawing/2014/main" id="{00000000-0008-0000-2000-000072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5" name="132 CuadroTexto">
          <a:extLst>
            <a:ext uri="{FF2B5EF4-FFF2-40B4-BE49-F238E27FC236}">
              <a16:creationId xmlns:a16="http://schemas.microsoft.com/office/drawing/2014/main" id="{00000000-0008-0000-2000-000073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6" name="133 CuadroTexto">
          <a:extLst>
            <a:ext uri="{FF2B5EF4-FFF2-40B4-BE49-F238E27FC236}">
              <a16:creationId xmlns:a16="http://schemas.microsoft.com/office/drawing/2014/main" id="{00000000-0008-0000-2000-000074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7" name="134 CuadroTexto">
          <a:extLst>
            <a:ext uri="{FF2B5EF4-FFF2-40B4-BE49-F238E27FC236}">
              <a16:creationId xmlns:a16="http://schemas.microsoft.com/office/drawing/2014/main" id="{00000000-0008-0000-2000-000075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8" name="135 CuadroTexto">
          <a:extLst>
            <a:ext uri="{FF2B5EF4-FFF2-40B4-BE49-F238E27FC236}">
              <a16:creationId xmlns:a16="http://schemas.microsoft.com/office/drawing/2014/main" id="{00000000-0008-0000-2000-000076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79" name="136 CuadroTexto">
          <a:extLst>
            <a:ext uri="{FF2B5EF4-FFF2-40B4-BE49-F238E27FC236}">
              <a16:creationId xmlns:a16="http://schemas.microsoft.com/office/drawing/2014/main" id="{00000000-0008-0000-2000-000077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0" name="137 CuadroTexto">
          <a:extLst>
            <a:ext uri="{FF2B5EF4-FFF2-40B4-BE49-F238E27FC236}">
              <a16:creationId xmlns:a16="http://schemas.microsoft.com/office/drawing/2014/main" id="{00000000-0008-0000-2000-000078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1" name="138 CuadroTexto">
          <a:extLst>
            <a:ext uri="{FF2B5EF4-FFF2-40B4-BE49-F238E27FC236}">
              <a16:creationId xmlns:a16="http://schemas.microsoft.com/office/drawing/2014/main" id="{00000000-0008-0000-2000-000079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2" name="139 CuadroTexto">
          <a:extLst>
            <a:ext uri="{FF2B5EF4-FFF2-40B4-BE49-F238E27FC236}">
              <a16:creationId xmlns:a16="http://schemas.microsoft.com/office/drawing/2014/main" id="{00000000-0008-0000-2000-00007A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3" name="140 CuadroTexto">
          <a:extLst>
            <a:ext uri="{FF2B5EF4-FFF2-40B4-BE49-F238E27FC236}">
              <a16:creationId xmlns:a16="http://schemas.microsoft.com/office/drawing/2014/main" id="{00000000-0008-0000-2000-00007B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4" name="141 CuadroTexto">
          <a:extLst>
            <a:ext uri="{FF2B5EF4-FFF2-40B4-BE49-F238E27FC236}">
              <a16:creationId xmlns:a16="http://schemas.microsoft.com/office/drawing/2014/main" id="{00000000-0008-0000-2000-00007C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685" name="142 CuadroTexto">
          <a:extLst>
            <a:ext uri="{FF2B5EF4-FFF2-40B4-BE49-F238E27FC236}">
              <a16:creationId xmlns:a16="http://schemas.microsoft.com/office/drawing/2014/main" id="{00000000-0008-0000-2000-00007D0A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6" name="306 CuadroTexto">
          <a:extLst>
            <a:ext uri="{FF2B5EF4-FFF2-40B4-BE49-F238E27FC236}">
              <a16:creationId xmlns:a16="http://schemas.microsoft.com/office/drawing/2014/main" id="{00000000-0008-0000-2000-00007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7" name="307 CuadroTexto">
          <a:extLst>
            <a:ext uri="{FF2B5EF4-FFF2-40B4-BE49-F238E27FC236}">
              <a16:creationId xmlns:a16="http://schemas.microsoft.com/office/drawing/2014/main" id="{00000000-0008-0000-2000-00007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8" name="308 CuadroTexto">
          <a:extLst>
            <a:ext uri="{FF2B5EF4-FFF2-40B4-BE49-F238E27FC236}">
              <a16:creationId xmlns:a16="http://schemas.microsoft.com/office/drawing/2014/main" id="{00000000-0008-0000-2000-00008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89" name="309 CuadroTexto">
          <a:extLst>
            <a:ext uri="{FF2B5EF4-FFF2-40B4-BE49-F238E27FC236}">
              <a16:creationId xmlns:a16="http://schemas.microsoft.com/office/drawing/2014/main" id="{00000000-0008-0000-2000-00008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0" name="310 CuadroTexto">
          <a:extLst>
            <a:ext uri="{FF2B5EF4-FFF2-40B4-BE49-F238E27FC236}">
              <a16:creationId xmlns:a16="http://schemas.microsoft.com/office/drawing/2014/main" id="{00000000-0008-0000-2000-00008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1" name="311 CuadroTexto">
          <a:extLst>
            <a:ext uri="{FF2B5EF4-FFF2-40B4-BE49-F238E27FC236}">
              <a16:creationId xmlns:a16="http://schemas.microsoft.com/office/drawing/2014/main" id="{00000000-0008-0000-2000-00008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2" name="312 CuadroTexto">
          <a:extLst>
            <a:ext uri="{FF2B5EF4-FFF2-40B4-BE49-F238E27FC236}">
              <a16:creationId xmlns:a16="http://schemas.microsoft.com/office/drawing/2014/main" id="{00000000-0008-0000-2000-00008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3" name="313 CuadroTexto">
          <a:extLst>
            <a:ext uri="{FF2B5EF4-FFF2-40B4-BE49-F238E27FC236}">
              <a16:creationId xmlns:a16="http://schemas.microsoft.com/office/drawing/2014/main" id="{00000000-0008-0000-2000-00008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4" name="314 CuadroTexto">
          <a:extLst>
            <a:ext uri="{FF2B5EF4-FFF2-40B4-BE49-F238E27FC236}">
              <a16:creationId xmlns:a16="http://schemas.microsoft.com/office/drawing/2014/main" id="{00000000-0008-0000-2000-00008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5" name="315 CuadroTexto">
          <a:extLst>
            <a:ext uri="{FF2B5EF4-FFF2-40B4-BE49-F238E27FC236}">
              <a16:creationId xmlns:a16="http://schemas.microsoft.com/office/drawing/2014/main" id="{00000000-0008-0000-2000-00008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6" name="316 CuadroTexto">
          <a:extLst>
            <a:ext uri="{FF2B5EF4-FFF2-40B4-BE49-F238E27FC236}">
              <a16:creationId xmlns:a16="http://schemas.microsoft.com/office/drawing/2014/main" id="{00000000-0008-0000-2000-00008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7" name="317 CuadroTexto">
          <a:extLst>
            <a:ext uri="{FF2B5EF4-FFF2-40B4-BE49-F238E27FC236}">
              <a16:creationId xmlns:a16="http://schemas.microsoft.com/office/drawing/2014/main" id="{00000000-0008-0000-2000-00008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8" name="318 CuadroTexto">
          <a:extLst>
            <a:ext uri="{FF2B5EF4-FFF2-40B4-BE49-F238E27FC236}">
              <a16:creationId xmlns:a16="http://schemas.microsoft.com/office/drawing/2014/main" id="{00000000-0008-0000-2000-00008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699" name="319 CuadroTexto">
          <a:extLst>
            <a:ext uri="{FF2B5EF4-FFF2-40B4-BE49-F238E27FC236}">
              <a16:creationId xmlns:a16="http://schemas.microsoft.com/office/drawing/2014/main" id="{00000000-0008-0000-2000-00008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0" name="320 CuadroTexto">
          <a:extLst>
            <a:ext uri="{FF2B5EF4-FFF2-40B4-BE49-F238E27FC236}">
              <a16:creationId xmlns:a16="http://schemas.microsoft.com/office/drawing/2014/main" id="{00000000-0008-0000-2000-00008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1" name="321 CuadroTexto">
          <a:extLst>
            <a:ext uri="{FF2B5EF4-FFF2-40B4-BE49-F238E27FC236}">
              <a16:creationId xmlns:a16="http://schemas.microsoft.com/office/drawing/2014/main" id="{00000000-0008-0000-2000-00008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2" name="322 CuadroTexto">
          <a:extLst>
            <a:ext uri="{FF2B5EF4-FFF2-40B4-BE49-F238E27FC236}">
              <a16:creationId xmlns:a16="http://schemas.microsoft.com/office/drawing/2014/main" id="{00000000-0008-0000-2000-00008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3" name="323 CuadroTexto">
          <a:extLst>
            <a:ext uri="{FF2B5EF4-FFF2-40B4-BE49-F238E27FC236}">
              <a16:creationId xmlns:a16="http://schemas.microsoft.com/office/drawing/2014/main" id="{00000000-0008-0000-2000-00008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4" name="324 CuadroTexto">
          <a:extLst>
            <a:ext uri="{FF2B5EF4-FFF2-40B4-BE49-F238E27FC236}">
              <a16:creationId xmlns:a16="http://schemas.microsoft.com/office/drawing/2014/main" id="{00000000-0008-0000-2000-00009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5" name="325 CuadroTexto">
          <a:extLst>
            <a:ext uri="{FF2B5EF4-FFF2-40B4-BE49-F238E27FC236}">
              <a16:creationId xmlns:a16="http://schemas.microsoft.com/office/drawing/2014/main" id="{00000000-0008-0000-2000-00009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6" name="326 CuadroTexto">
          <a:extLst>
            <a:ext uri="{FF2B5EF4-FFF2-40B4-BE49-F238E27FC236}">
              <a16:creationId xmlns:a16="http://schemas.microsoft.com/office/drawing/2014/main" id="{00000000-0008-0000-2000-00009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7" name="327 CuadroTexto">
          <a:extLst>
            <a:ext uri="{FF2B5EF4-FFF2-40B4-BE49-F238E27FC236}">
              <a16:creationId xmlns:a16="http://schemas.microsoft.com/office/drawing/2014/main" id="{00000000-0008-0000-2000-00009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8" name="328 CuadroTexto">
          <a:extLst>
            <a:ext uri="{FF2B5EF4-FFF2-40B4-BE49-F238E27FC236}">
              <a16:creationId xmlns:a16="http://schemas.microsoft.com/office/drawing/2014/main" id="{00000000-0008-0000-2000-00009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09" name="329 CuadroTexto">
          <a:extLst>
            <a:ext uri="{FF2B5EF4-FFF2-40B4-BE49-F238E27FC236}">
              <a16:creationId xmlns:a16="http://schemas.microsoft.com/office/drawing/2014/main" id="{00000000-0008-0000-2000-00009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0" name="330 CuadroTexto">
          <a:extLst>
            <a:ext uri="{FF2B5EF4-FFF2-40B4-BE49-F238E27FC236}">
              <a16:creationId xmlns:a16="http://schemas.microsoft.com/office/drawing/2014/main" id="{00000000-0008-0000-2000-00009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1" name="331 CuadroTexto">
          <a:extLst>
            <a:ext uri="{FF2B5EF4-FFF2-40B4-BE49-F238E27FC236}">
              <a16:creationId xmlns:a16="http://schemas.microsoft.com/office/drawing/2014/main" id="{00000000-0008-0000-2000-00009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2" name="332 CuadroTexto">
          <a:extLst>
            <a:ext uri="{FF2B5EF4-FFF2-40B4-BE49-F238E27FC236}">
              <a16:creationId xmlns:a16="http://schemas.microsoft.com/office/drawing/2014/main" id="{00000000-0008-0000-2000-00009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3" name="333 CuadroTexto">
          <a:extLst>
            <a:ext uri="{FF2B5EF4-FFF2-40B4-BE49-F238E27FC236}">
              <a16:creationId xmlns:a16="http://schemas.microsoft.com/office/drawing/2014/main" id="{00000000-0008-0000-2000-00009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4" name="334 CuadroTexto">
          <a:extLst>
            <a:ext uri="{FF2B5EF4-FFF2-40B4-BE49-F238E27FC236}">
              <a16:creationId xmlns:a16="http://schemas.microsoft.com/office/drawing/2014/main" id="{00000000-0008-0000-2000-00009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5" name="335 CuadroTexto">
          <a:extLst>
            <a:ext uri="{FF2B5EF4-FFF2-40B4-BE49-F238E27FC236}">
              <a16:creationId xmlns:a16="http://schemas.microsoft.com/office/drawing/2014/main" id="{00000000-0008-0000-2000-00009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6" name="336 CuadroTexto">
          <a:extLst>
            <a:ext uri="{FF2B5EF4-FFF2-40B4-BE49-F238E27FC236}">
              <a16:creationId xmlns:a16="http://schemas.microsoft.com/office/drawing/2014/main" id="{00000000-0008-0000-2000-00009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7" name="337 CuadroTexto">
          <a:extLst>
            <a:ext uri="{FF2B5EF4-FFF2-40B4-BE49-F238E27FC236}">
              <a16:creationId xmlns:a16="http://schemas.microsoft.com/office/drawing/2014/main" id="{00000000-0008-0000-2000-00009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8" name="338 CuadroTexto">
          <a:extLst>
            <a:ext uri="{FF2B5EF4-FFF2-40B4-BE49-F238E27FC236}">
              <a16:creationId xmlns:a16="http://schemas.microsoft.com/office/drawing/2014/main" id="{00000000-0008-0000-2000-00009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19" name="339 CuadroTexto">
          <a:extLst>
            <a:ext uri="{FF2B5EF4-FFF2-40B4-BE49-F238E27FC236}">
              <a16:creationId xmlns:a16="http://schemas.microsoft.com/office/drawing/2014/main" id="{00000000-0008-0000-2000-00009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0" name="340 CuadroTexto">
          <a:extLst>
            <a:ext uri="{FF2B5EF4-FFF2-40B4-BE49-F238E27FC236}">
              <a16:creationId xmlns:a16="http://schemas.microsoft.com/office/drawing/2014/main" id="{00000000-0008-0000-2000-0000A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1" name="341 CuadroTexto">
          <a:extLst>
            <a:ext uri="{FF2B5EF4-FFF2-40B4-BE49-F238E27FC236}">
              <a16:creationId xmlns:a16="http://schemas.microsoft.com/office/drawing/2014/main" id="{00000000-0008-0000-2000-0000A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2" name="342 CuadroTexto">
          <a:extLst>
            <a:ext uri="{FF2B5EF4-FFF2-40B4-BE49-F238E27FC236}">
              <a16:creationId xmlns:a16="http://schemas.microsoft.com/office/drawing/2014/main" id="{00000000-0008-0000-2000-0000A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3" name="343 CuadroTexto">
          <a:extLst>
            <a:ext uri="{FF2B5EF4-FFF2-40B4-BE49-F238E27FC236}">
              <a16:creationId xmlns:a16="http://schemas.microsoft.com/office/drawing/2014/main" id="{00000000-0008-0000-2000-0000A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4" name="344 CuadroTexto">
          <a:extLst>
            <a:ext uri="{FF2B5EF4-FFF2-40B4-BE49-F238E27FC236}">
              <a16:creationId xmlns:a16="http://schemas.microsoft.com/office/drawing/2014/main" id="{00000000-0008-0000-2000-0000A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5" name="345 CuadroTexto">
          <a:extLst>
            <a:ext uri="{FF2B5EF4-FFF2-40B4-BE49-F238E27FC236}">
              <a16:creationId xmlns:a16="http://schemas.microsoft.com/office/drawing/2014/main" id="{00000000-0008-0000-2000-0000A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6" name="346 CuadroTexto">
          <a:extLst>
            <a:ext uri="{FF2B5EF4-FFF2-40B4-BE49-F238E27FC236}">
              <a16:creationId xmlns:a16="http://schemas.microsoft.com/office/drawing/2014/main" id="{00000000-0008-0000-2000-0000A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7" name="347 CuadroTexto">
          <a:extLst>
            <a:ext uri="{FF2B5EF4-FFF2-40B4-BE49-F238E27FC236}">
              <a16:creationId xmlns:a16="http://schemas.microsoft.com/office/drawing/2014/main" id="{00000000-0008-0000-2000-0000A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8" name="348 CuadroTexto">
          <a:extLst>
            <a:ext uri="{FF2B5EF4-FFF2-40B4-BE49-F238E27FC236}">
              <a16:creationId xmlns:a16="http://schemas.microsoft.com/office/drawing/2014/main" id="{00000000-0008-0000-2000-0000A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29" name="349 CuadroTexto">
          <a:extLst>
            <a:ext uri="{FF2B5EF4-FFF2-40B4-BE49-F238E27FC236}">
              <a16:creationId xmlns:a16="http://schemas.microsoft.com/office/drawing/2014/main" id="{00000000-0008-0000-2000-0000A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0" name="350 CuadroTexto">
          <a:extLst>
            <a:ext uri="{FF2B5EF4-FFF2-40B4-BE49-F238E27FC236}">
              <a16:creationId xmlns:a16="http://schemas.microsoft.com/office/drawing/2014/main" id="{00000000-0008-0000-2000-0000A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1" name="351 CuadroTexto">
          <a:extLst>
            <a:ext uri="{FF2B5EF4-FFF2-40B4-BE49-F238E27FC236}">
              <a16:creationId xmlns:a16="http://schemas.microsoft.com/office/drawing/2014/main" id="{00000000-0008-0000-2000-0000A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2" name="352 CuadroTexto">
          <a:extLst>
            <a:ext uri="{FF2B5EF4-FFF2-40B4-BE49-F238E27FC236}">
              <a16:creationId xmlns:a16="http://schemas.microsoft.com/office/drawing/2014/main" id="{00000000-0008-0000-2000-0000A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3" name="353 CuadroTexto">
          <a:extLst>
            <a:ext uri="{FF2B5EF4-FFF2-40B4-BE49-F238E27FC236}">
              <a16:creationId xmlns:a16="http://schemas.microsoft.com/office/drawing/2014/main" id="{00000000-0008-0000-2000-0000A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4" name="354 CuadroTexto">
          <a:extLst>
            <a:ext uri="{FF2B5EF4-FFF2-40B4-BE49-F238E27FC236}">
              <a16:creationId xmlns:a16="http://schemas.microsoft.com/office/drawing/2014/main" id="{00000000-0008-0000-2000-0000A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5" name="355 CuadroTexto">
          <a:extLst>
            <a:ext uri="{FF2B5EF4-FFF2-40B4-BE49-F238E27FC236}">
              <a16:creationId xmlns:a16="http://schemas.microsoft.com/office/drawing/2014/main" id="{00000000-0008-0000-2000-0000A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6" name="356 CuadroTexto">
          <a:extLst>
            <a:ext uri="{FF2B5EF4-FFF2-40B4-BE49-F238E27FC236}">
              <a16:creationId xmlns:a16="http://schemas.microsoft.com/office/drawing/2014/main" id="{00000000-0008-0000-2000-0000B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7" name="357 CuadroTexto">
          <a:extLst>
            <a:ext uri="{FF2B5EF4-FFF2-40B4-BE49-F238E27FC236}">
              <a16:creationId xmlns:a16="http://schemas.microsoft.com/office/drawing/2014/main" id="{00000000-0008-0000-2000-0000B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8" name="358 CuadroTexto">
          <a:extLst>
            <a:ext uri="{FF2B5EF4-FFF2-40B4-BE49-F238E27FC236}">
              <a16:creationId xmlns:a16="http://schemas.microsoft.com/office/drawing/2014/main" id="{00000000-0008-0000-2000-0000B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39" name="359 CuadroTexto">
          <a:extLst>
            <a:ext uri="{FF2B5EF4-FFF2-40B4-BE49-F238E27FC236}">
              <a16:creationId xmlns:a16="http://schemas.microsoft.com/office/drawing/2014/main" id="{00000000-0008-0000-2000-0000B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0" name="360 CuadroTexto">
          <a:extLst>
            <a:ext uri="{FF2B5EF4-FFF2-40B4-BE49-F238E27FC236}">
              <a16:creationId xmlns:a16="http://schemas.microsoft.com/office/drawing/2014/main" id="{00000000-0008-0000-2000-0000B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1" name="361 CuadroTexto">
          <a:extLst>
            <a:ext uri="{FF2B5EF4-FFF2-40B4-BE49-F238E27FC236}">
              <a16:creationId xmlns:a16="http://schemas.microsoft.com/office/drawing/2014/main" id="{00000000-0008-0000-2000-0000B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2" name="362 CuadroTexto">
          <a:extLst>
            <a:ext uri="{FF2B5EF4-FFF2-40B4-BE49-F238E27FC236}">
              <a16:creationId xmlns:a16="http://schemas.microsoft.com/office/drawing/2014/main" id="{00000000-0008-0000-2000-0000B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3" name="363 CuadroTexto">
          <a:extLst>
            <a:ext uri="{FF2B5EF4-FFF2-40B4-BE49-F238E27FC236}">
              <a16:creationId xmlns:a16="http://schemas.microsoft.com/office/drawing/2014/main" id="{00000000-0008-0000-2000-0000B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4" name="364 CuadroTexto">
          <a:extLst>
            <a:ext uri="{FF2B5EF4-FFF2-40B4-BE49-F238E27FC236}">
              <a16:creationId xmlns:a16="http://schemas.microsoft.com/office/drawing/2014/main" id="{00000000-0008-0000-2000-0000B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5" name="365 CuadroTexto">
          <a:extLst>
            <a:ext uri="{FF2B5EF4-FFF2-40B4-BE49-F238E27FC236}">
              <a16:creationId xmlns:a16="http://schemas.microsoft.com/office/drawing/2014/main" id="{00000000-0008-0000-2000-0000B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6" name="366 CuadroTexto">
          <a:extLst>
            <a:ext uri="{FF2B5EF4-FFF2-40B4-BE49-F238E27FC236}">
              <a16:creationId xmlns:a16="http://schemas.microsoft.com/office/drawing/2014/main" id="{00000000-0008-0000-2000-0000B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7" name="367 CuadroTexto">
          <a:extLst>
            <a:ext uri="{FF2B5EF4-FFF2-40B4-BE49-F238E27FC236}">
              <a16:creationId xmlns:a16="http://schemas.microsoft.com/office/drawing/2014/main" id="{00000000-0008-0000-2000-0000B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8" name="368 CuadroTexto">
          <a:extLst>
            <a:ext uri="{FF2B5EF4-FFF2-40B4-BE49-F238E27FC236}">
              <a16:creationId xmlns:a16="http://schemas.microsoft.com/office/drawing/2014/main" id="{00000000-0008-0000-2000-0000B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49" name="369 CuadroTexto">
          <a:extLst>
            <a:ext uri="{FF2B5EF4-FFF2-40B4-BE49-F238E27FC236}">
              <a16:creationId xmlns:a16="http://schemas.microsoft.com/office/drawing/2014/main" id="{00000000-0008-0000-2000-0000B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0" name="370 CuadroTexto">
          <a:extLst>
            <a:ext uri="{FF2B5EF4-FFF2-40B4-BE49-F238E27FC236}">
              <a16:creationId xmlns:a16="http://schemas.microsoft.com/office/drawing/2014/main" id="{00000000-0008-0000-2000-0000B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1" name="371 CuadroTexto">
          <a:extLst>
            <a:ext uri="{FF2B5EF4-FFF2-40B4-BE49-F238E27FC236}">
              <a16:creationId xmlns:a16="http://schemas.microsoft.com/office/drawing/2014/main" id="{00000000-0008-0000-2000-0000B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2" name="372 CuadroTexto">
          <a:extLst>
            <a:ext uri="{FF2B5EF4-FFF2-40B4-BE49-F238E27FC236}">
              <a16:creationId xmlns:a16="http://schemas.microsoft.com/office/drawing/2014/main" id="{00000000-0008-0000-2000-0000C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3" name="373 CuadroTexto">
          <a:extLst>
            <a:ext uri="{FF2B5EF4-FFF2-40B4-BE49-F238E27FC236}">
              <a16:creationId xmlns:a16="http://schemas.microsoft.com/office/drawing/2014/main" id="{00000000-0008-0000-2000-0000C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4" name="374 CuadroTexto">
          <a:extLst>
            <a:ext uri="{FF2B5EF4-FFF2-40B4-BE49-F238E27FC236}">
              <a16:creationId xmlns:a16="http://schemas.microsoft.com/office/drawing/2014/main" id="{00000000-0008-0000-2000-0000C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5" name="375 CuadroTexto">
          <a:extLst>
            <a:ext uri="{FF2B5EF4-FFF2-40B4-BE49-F238E27FC236}">
              <a16:creationId xmlns:a16="http://schemas.microsoft.com/office/drawing/2014/main" id="{00000000-0008-0000-2000-0000C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6" name="376 CuadroTexto">
          <a:extLst>
            <a:ext uri="{FF2B5EF4-FFF2-40B4-BE49-F238E27FC236}">
              <a16:creationId xmlns:a16="http://schemas.microsoft.com/office/drawing/2014/main" id="{00000000-0008-0000-2000-0000C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7" name="377 CuadroTexto">
          <a:extLst>
            <a:ext uri="{FF2B5EF4-FFF2-40B4-BE49-F238E27FC236}">
              <a16:creationId xmlns:a16="http://schemas.microsoft.com/office/drawing/2014/main" id="{00000000-0008-0000-2000-0000C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8" name="378 CuadroTexto">
          <a:extLst>
            <a:ext uri="{FF2B5EF4-FFF2-40B4-BE49-F238E27FC236}">
              <a16:creationId xmlns:a16="http://schemas.microsoft.com/office/drawing/2014/main" id="{00000000-0008-0000-2000-0000C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59" name="379 CuadroTexto">
          <a:extLst>
            <a:ext uri="{FF2B5EF4-FFF2-40B4-BE49-F238E27FC236}">
              <a16:creationId xmlns:a16="http://schemas.microsoft.com/office/drawing/2014/main" id="{00000000-0008-0000-2000-0000C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0" name="380 CuadroTexto">
          <a:extLst>
            <a:ext uri="{FF2B5EF4-FFF2-40B4-BE49-F238E27FC236}">
              <a16:creationId xmlns:a16="http://schemas.microsoft.com/office/drawing/2014/main" id="{00000000-0008-0000-2000-0000C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1" name="381 CuadroTexto">
          <a:extLst>
            <a:ext uri="{FF2B5EF4-FFF2-40B4-BE49-F238E27FC236}">
              <a16:creationId xmlns:a16="http://schemas.microsoft.com/office/drawing/2014/main" id="{00000000-0008-0000-2000-0000C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2" name="382 CuadroTexto">
          <a:extLst>
            <a:ext uri="{FF2B5EF4-FFF2-40B4-BE49-F238E27FC236}">
              <a16:creationId xmlns:a16="http://schemas.microsoft.com/office/drawing/2014/main" id="{00000000-0008-0000-2000-0000C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3" name="383 CuadroTexto">
          <a:extLst>
            <a:ext uri="{FF2B5EF4-FFF2-40B4-BE49-F238E27FC236}">
              <a16:creationId xmlns:a16="http://schemas.microsoft.com/office/drawing/2014/main" id="{00000000-0008-0000-2000-0000C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4" name="384 CuadroTexto">
          <a:extLst>
            <a:ext uri="{FF2B5EF4-FFF2-40B4-BE49-F238E27FC236}">
              <a16:creationId xmlns:a16="http://schemas.microsoft.com/office/drawing/2014/main" id="{00000000-0008-0000-2000-0000C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5" name="385 CuadroTexto">
          <a:extLst>
            <a:ext uri="{FF2B5EF4-FFF2-40B4-BE49-F238E27FC236}">
              <a16:creationId xmlns:a16="http://schemas.microsoft.com/office/drawing/2014/main" id="{00000000-0008-0000-2000-0000C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6" name="386 CuadroTexto">
          <a:extLst>
            <a:ext uri="{FF2B5EF4-FFF2-40B4-BE49-F238E27FC236}">
              <a16:creationId xmlns:a16="http://schemas.microsoft.com/office/drawing/2014/main" id="{00000000-0008-0000-2000-0000C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7" name="387 CuadroTexto">
          <a:extLst>
            <a:ext uri="{FF2B5EF4-FFF2-40B4-BE49-F238E27FC236}">
              <a16:creationId xmlns:a16="http://schemas.microsoft.com/office/drawing/2014/main" id="{00000000-0008-0000-2000-0000C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8" name="388 CuadroTexto">
          <a:extLst>
            <a:ext uri="{FF2B5EF4-FFF2-40B4-BE49-F238E27FC236}">
              <a16:creationId xmlns:a16="http://schemas.microsoft.com/office/drawing/2014/main" id="{00000000-0008-0000-2000-0000D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69" name="389 CuadroTexto">
          <a:extLst>
            <a:ext uri="{FF2B5EF4-FFF2-40B4-BE49-F238E27FC236}">
              <a16:creationId xmlns:a16="http://schemas.microsoft.com/office/drawing/2014/main" id="{00000000-0008-0000-2000-0000D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0" name="390 CuadroTexto">
          <a:extLst>
            <a:ext uri="{FF2B5EF4-FFF2-40B4-BE49-F238E27FC236}">
              <a16:creationId xmlns:a16="http://schemas.microsoft.com/office/drawing/2014/main" id="{00000000-0008-0000-2000-0000D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1" name="391 CuadroTexto">
          <a:extLst>
            <a:ext uri="{FF2B5EF4-FFF2-40B4-BE49-F238E27FC236}">
              <a16:creationId xmlns:a16="http://schemas.microsoft.com/office/drawing/2014/main" id="{00000000-0008-0000-2000-0000D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2" name="392 CuadroTexto">
          <a:extLst>
            <a:ext uri="{FF2B5EF4-FFF2-40B4-BE49-F238E27FC236}">
              <a16:creationId xmlns:a16="http://schemas.microsoft.com/office/drawing/2014/main" id="{00000000-0008-0000-2000-0000D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3" name="393 CuadroTexto">
          <a:extLst>
            <a:ext uri="{FF2B5EF4-FFF2-40B4-BE49-F238E27FC236}">
              <a16:creationId xmlns:a16="http://schemas.microsoft.com/office/drawing/2014/main" id="{00000000-0008-0000-2000-0000D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4" name="394 CuadroTexto">
          <a:extLst>
            <a:ext uri="{FF2B5EF4-FFF2-40B4-BE49-F238E27FC236}">
              <a16:creationId xmlns:a16="http://schemas.microsoft.com/office/drawing/2014/main" id="{00000000-0008-0000-2000-0000D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5" name="395 CuadroTexto">
          <a:extLst>
            <a:ext uri="{FF2B5EF4-FFF2-40B4-BE49-F238E27FC236}">
              <a16:creationId xmlns:a16="http://schemas.microsoft.com/office/drawing/2014/main" id="{00000000-0008-0000-2000-0000D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6" name="396 CuadroTexto">
          <a:extLst>
            <a:ext uri="{FF2B5EF4-FFF2-40B4-BE49-F238E27FC236}">
              <a16:creationId xmlns:a16="http://schemas.microsoft.com/office/drawing/2014/main" id="{00000000-0008-0000-2000-0000D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7" name="397 CuadroTexto">
          <a:extLst>
            <a:ext uri="{FF2B5EF4-FFF2-40B4-BE49-F238E27FC236}">
              <a16:creationId xmlns:a16="http://schemas.microsoft.com/office/drawing/2014/main" id="{00000000-0008-0000-2000-0000D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8" name="398 CuadroTexto">
          <a:extLst>
            <a:ext uri="{FF2B5EF4-FFF2-40B4-BE49-F238E27FC236}">
              <a16:creationId xmlns:a16="http://schemas.microsoft.com/office/drawing/2014/main" id="{00000000-0008-0000-2000-0000D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79" name="399 CuadroTexto">
          <a:extLst>
            <a:ext uri="{FF2B5EF4-FFF2-40B4-BE49-F238E27FC236}">
              <a16:creationId xmlns:a16="http://schemas.microsoft.com/office/drawing/2014/main" id="{00000000-0008-0000-2000-0000D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0" name="400 CuadroTexto">
          <a:extLst>
            <a:ext uri="{FF2B5EF4-FFF2-40B4-BE49-F238E27FC236}">
              <a16:creationId xmlns:a16="http://schemas.microsoft.com/office/drawing/2014/main" id="{00000000-0008-0000-2000-0000D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1" name="401 CuadroTexto">
          <a:extLst>
            <a:ext uri="{FF2B5EF4-FFF2-40B4-BE49-F238E27FC236}">
              <a16:creationId xmlns:a16="http://schemas.microsoft.com/office/drawing/2014/main" id="{00000000-0008-0000-2000-0000D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2" name="402 CuadroTexto">
          <a:extLst>
            <a:ext uri="{FF2B5EF4-FFF2-40B4-BE49-F238E27FC236}">
              <a16:creationId xmlns:a16="http://schemas.microsoft.com/office/drawing/2014/main" id="{00000000-0008-0000-2000-0000D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3" name="403 CuadroTexto">
          <a:extLst>
            <a:ext uri="{FF2B5EF4-FFF2-40B4-BE49-F238E27FC236}">
              <a16:creationId xmlns:a16="http://schemas.microsoft.com/office/drawing/2014/main" id="{00000000-0008-0000-2000-0000D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4" name="404 CuadroTexto">
          <a:extLst>
            <a:ext uri="{FF2B5EF4-FFF2-40B4-BE49-F238E27FC236}">
              <a16:creationId xmlns:a16="http://schemas.microsoft.com/office/drawing/2014/main" id="{00000000-0008-0000-2000-0000E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5" name="405 CuadroTexto">
          <a:extLst>
            <a:ext uri="{FF2B5EF4-FFF2-40B4-BE49-F238E27FC236}">
              <a16:creationId xmlns:a16="http://schemas.microsoft.com/office/drawing/2014/main" id="{00000000-0008-0000-2000-0000E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6" name="406 CuadroTexto">
          <a:extLst>
            <a:ext uri="{FF2B5EF4-FFF2-40B4-BE49-F238E27FC236}">
              <a16:creationId xmlns:a16="http://schemas.microsoft.com/office/drawing/2014/main" id="{00000000-0008-0000-2000-0000E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7" name="407 CuadroTexto">
          <a:extLst>
            <a:ext uri="{FF2B5EF4-FFF2-40B4-BE49-F238E27FC236}">
              <a16:creationId xmlns:a16="http://schemas.microsoft.com/office/drawing/2014/main" id="{00000000-0008-0000-2000-0000E3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8" name="408 CuadroTexto">
          <a:extLst>
            <a:ext uri="{FF2B5EF4-FFF2-40B4-BE49-F238E27FC236}">
              <a16:creationId xmlns:a16="http://schemas.microsoft.com/office/drawing/2014/main" id="{00000000-0008-0000-2000-0000E4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89" name="409 CuadroTexto">
          <a:extLst>
            <a:ext uri="{FF2B5EF4-FFF2-40B4-BE49-F238E27FC236}">
              <a16:creationId xmlns:a16="http://schemas.microsoft.com/office/drawing/2014/main" id="{00000000-0008-0000-2000-0000E5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0" name="410 CuadroTexto">
          <a:extLst>
            <a:ext uri="{FF2B5EF4-FFF2-40B4-BE49-F238E27FC236}">
              <a16:creationId xmlns:a16="http://schemas.microsoft.com/office/drawing/2014/main" id="{00000000-0008-0000-2000-0000E6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1" name="411 CuadroTexto">
          <a:extLst>
            <a:ext uri="{FF2B5EF4-FFF2-40B4-BE49-F238E27FC236}">
              <a16:creationId xmlns:a16="http://schemas.microsoft.com/office/drawing/2014/main" id="{00000000-0008-0000-2000-0000E7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2" name="412 CuadroTexto">
          <a:extLst>
            <a:ext uri="{FF2B5EF4-FFF2-40B4-BE49-F238E27FC236}">
              <a16:creationId xmlns:a16="http://schemas.microsoft.com/office/drawing/2014/main" id="{00000000-0008-0000-2000-0000E8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3" name="413 CuadroTexto">
          <a:extLst>
            <a:ext uri="{FF2B5EF4-FFF2-40B4-BE49-F238E27FC236}">
              <a16:creationId xmlns:a16="http://schemas.microsoft.com/office/drawing/2014/main" id="{00000000-0008-0000-2000-0000E9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4" name="414 CuadroTexto">
          <a:extLst>
            <a:ext uri="{FF2B5EF4-FFF2-40B4-BE49-F238E27FC236}">
              <a16:creationId xmlns:a16="http://schemas.microsoft.com/office/drawing/2014/main" id="{00000000-0008-0000-2000-0000EA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5" name="415 CuadroTexto">
          <a:extLst>
            <a:ext uri="{FF2B5EF4-FFF2-40B4-BE49-F238E27FC236}">
              <a16:creationId xmlns:a16="http://schemas.microsoft.com/office/drawing/2014/main" id="{00000000-0008-0000-2000-0000EB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6" name="416 CuadroTexto">
          <a:extLst>
            <a:ext uri="{FF2B5EF4-FFF2-40B4-BE49-F238E27FC236}">
              <a16:creationId xmlns:a16="http://schemas.microsoft.com/office/drawing/2014/main" id="{00000000-0008-0000-2000-0000EC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7" name="417 CuadroTexto">
          <a:extLst>
            <a:ext uri="{FF2B5EF4-FFF2-40B4-BE49-F238E27FC236}">
              <a16:creationId xmlns:a16="http://schemas.microsoft.com/office/drawing/2014/main" id="{00000000-0008-0000-2000-0000ED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8" name="418 CuadroTexto">
          <a:extLst>
            <a:ext uri="{FF2B5EF4-FFF2-40B4-BE49-F238E27FC236}">
              <a16:creationId xmlns:a16="http://schemas.microsoft.com/office/drawing/2014/main" id="{00000000-0008-0000-2000-0000EE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799" name="419 CuadroTexto">
          <a:extLst>
            <a:ext uri="{FF2B5EF4-FFF2-40B4-BE49-F238E27FC236}">
              <a16:creationId xmlns:a16="http://schemas.microsoft.com/office/drawing/2014/main" id="{00000000-0008-0000-2000-0000EF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0" name="420 CuadroTexto">
          <a:extLst>
            <a:ext uri="{FF2B5EF4-FFF2-40B4-BE49-F238E27FC236}">
              <a16:creationId xmlns:a16="http://schemas.microsoft.com/office/drawing/2014/main" id="{00000000-0008-0000-2000-0000F0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1" name="421 CuadroTexto">
          <a:extLst>
            <a:ext uri="{FF2B5EF4-FFF2-40B4-BE49-F238E27FC236}">
              <a16:creationId xmlns:a16="http://schemas.microsoft.com/office/drawing/2014/main" id="{00000000-0008-0000-2000-0000F1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02" name="422 CuadroTexto">
          <a:extLst>
            <a:ext uri="{FF2B5EF4-FFF2-40B4-BE49-F238E27FC236}">
              <a16:creationId xmlns:a16="http://schemas.microsoft.com/office/drawing/2014/main" id="{00000000-0008-0000-2000-0000F20A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2803" name="423 CuadroTexto">
          <a:extLst>
            <a:ext uri="{FF2B5EF4-FFF2-40B4-BE49-F238E27FC236}">
              <a16:creationId xmlns:a16="http://schemas.microsoft.com/office/drawing/2014/main" id="{00000000-0008-0000-2000-0000F3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4" name="424 CuadroTexto">
          <a:extLst>
            <a:ext uri="{FF2B5EF4-FFF2-40B4-BE49-F238E27FC236}">
              <a16:creationId xmlns:a16="http://schemas.microsoft.com/office/drawing/2014/main" id="{00000000-0008-0000-2000-0000F4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5" name="425 CuadroTexto">
          <a:extLst>
            <a:ext uri="{FF2B5EF4-FFF2-40B4-BE49-F238E27FC236}">
              <a16:creationId xmlns:a16="http://schemas.microsoft.com/office/drawing/2014/main" id="{00000000-0008-0000-2000-0000F5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6" name="426 CuadroTexto">
          <a:extLst>
            <a:ext uri="{FF2B5EF4-FFF2-40B4-BE49-F238E27FC236}">
              <a16:creationId xmlns:a16="http://schemas.microsoft.com/office/drawing/2014/main" id="{00000000-0008-0000-2000-0000F6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7" name="427 CuadroTexto">
          <a:extLst>
            <a:ext uri="{FF2B5EF4-FFF2-40B4-BE49-F238E27FC236}">
              <a16:creationId xmlns:a16="http://schemas.microsoft.com/office/drawing/2014/main" id="{00000000-0008-0000-2000-0000F7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8" name="428 CuadroTexto">
          <a:extLst>
            <a:ext uri="{FF2B5EF4-FFF2-40B4-BE49-F238E27FC236}">
              <a16:creationId xmlns:a16="http://schemas.microsoft.com/office/drawing/2014/main" id="{00000000-0008-0000-2000-0000F8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09" name="429 CuadroTexto">
          <a:extLst>
            <a:ext uri="{FF2B5EF4-FFF2-40B4-BE49-F238E27FC236}">
              <a16:creationId xmlns:a16="http://schemas.microsoft.com/office/drawing/2014/main" id="{00000000-0008-0000-2000-0000F9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0" name="430 CuadroTexto">
          <a:extLst>
            <a:ext uri="{FF2B5EF4-FFF2-40B4-BE49-F238E27FC236}">
              <a16:creationId xmlns:a16="http://schemas.microsoft.com/office/drawing/2014/main" id="{00000000-0008-0000-2000-0000FA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1" name="431 CuadroTexto">
          <a:extLst>
            <a:ext uri="{FF2B5EF4-FFF2-40B4-BE49-F238E27FC236}">
              <a16:creationId xmlns:a16="http://schemas.microsoft.com/office/drawing/2014/main" id="{00000000-0008-0000-2000-0000FB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2" name="432 CuadroTexto">
          <a:extLst>
            <a:ext uri="{FF2B5EF4-FFF2-40B4-BE49-F238E27FC236}">
              <a16:creationId xmlns:a16="http://schemas.microsoft.com/office/drawing/2014/main" id="{00000000-0008-0000-2000-0000FC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3" name="433 CuadroTexto">
          <a:extLst>
            <a:ext uri="{FF2B5EF4-FFF2-40B4-BE49-F238E27FC236}">
              <a16:creationId xmlns:a16="http://schemas.microsoft.com/office/drawing/2014/main" id="{00000000-0008-0000-2000-0000FD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4" name="434 CuadroTexto">
          <a:extLst>
            <a:ext uri="{FF2B5EF4-FFF2-40B4-BE49-F238E27FC236}">
              <a16:creationId xmlns:a16="http://schemas.microsoft.com/office/drawing/2014/main" id="{00000000-0008-0000-2000-0000FE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5" name="435 CuadroTexto">
          <a:extLst>
            <a:ext uri="{FF2B5EF4-FFF2-40B4-BE49-F238E27FC236}">
              <a16:creationId xmlns:a16="http://schemas.microsoft.com/office/drawing/2014/main" id="{00000000-0008-0000-2000-0000FF0A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6" name="436 CuadroTexto">
          <a:extLst>
            <a:ext uri="{FF2B5EF4-FFF2-40B4-BE49-F238E27FC236}">
              <a16:creationId xmlns:a16="http://schemas.microsoft.com/office/drawing/2014/main" id="{00000000-0008-0000-2000-000000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7" name="437 CuadroTexto">
          <a:extLst>
            <a:ext uri="{FF2B5EF4-FFF2-40B4-BE49-F238E27FC236}">
              <a16:creationId xmlns:a16="http://schemas.microsoft.com/office/drawing/2014/main" id="{00000000-0008-0000-2000-000001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8" name="438 CuadroTexto">
          <a:extLst>
            <a:ext uri="{FF2B5EF4-FFF2-40B4-BE49-F238E27FC236}">
              <a16:creationId xmlns:a16="http://schemas.microsoft.com/office/drawing/2014/main" id="{00000000-0008-0000-2000-000002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2819" name="439 CuadroTexto">
          <a:extLst>
            <a:ext uri="{FF2B5EF4-FFF2-40B4-BE49-F238E27FC236}">
              <a16:creationId xmlns:a16="http://schemas.microsoft.com/office/drawing/2014/main" id="{00000000-0008-0000-2000-0000030B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2820" name="440 CuadroTexto">
          <a:extLst>
            <a:ext uri="{FF2B5EF4-FFF2-40B4-BE49-F238E27FC236}">
              <a16:creationId xmlns:a16="http://schemas.microsoft.com/office/drawing/2014/main" id="{00000000-0008-0000-2000-000004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1" name="441 CuadroTexto">
          <a:extLst>
            <a:ext uri="{FF2B5EF4-FFF2-40B4-BE49-F238E27FC236}">
              <a16:creationId xmlns:a16="http://schemas.microsoft.com/office/drawing/2014/main" id="{00000000-0008-0000-2000-000005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2" name="442 CuadroTexto">
          <a:extLst>
            <a:ext uri="{FF2B5EF4-FFF2-40B4-BE49-F238E27FC236}">
              <a16:creationId xmlns:a16="http://schemas.microsoft.com/office/drawing/2014/main" id="{00000000-0008-0000-2000-000006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3" name="443 CuadroTexto">
          <a:extLst>
            <a:ext uri="{FF2B5EF4-FFF2-40B4-BE49-F238E27FC236}">
              <a16:creationId xmlns:a16="http://schemas.microsoft.com/office/drawing/2014/main" id="{00000000-0008-0000-2000-000007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4" name="444 CuadroTexto">
          <a:extLst>
            <a:ext uri="{FF2B5EF4-FFF2-40B4-BE49-F238E27FC236}">
              <a16:creationId xmlns:a16="http://schemas.microsoft.com/office/drawing/2014/main" id="{00000000-0008-0000-2000-000008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5" name="445 CuadroTexto">
          <a:extLst>
            <a:ext uri="{FF2B5EF4-FFF2-40B4-BE49-F238E27FC236}">
              <a16:creationId xmlns:a16="http://schemas.microsoft.com/office/drawing/2014/main" id="{00000000-0008-0000-2000-000009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6" name="446 CuadroTexto">
          <a:extLst>
            <a:ext uri="{FF2B5EF4-FFF2-40B4-BE49-F238E27FC236}">
              <a16:creationId xmlns:a16="http://schemas.microsoft.com/office/drawing/2014/main" id="{00000000-0008-0000-2000-00000A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7" name="447 CuadroTexto">
          <a:extLst>
            <a:ext uri="{FF2B5EF4-FFF2-40B4-BE49-F238E27FC236}">
              <a16:creationId xmlns:a16="http://schemas.microsoft.com/office/drawing/2014/main" id="{00000000-0008-0000-2000-00000B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8" name="448 CuadroTexto">
          <a:extLst>
            <a:ext uri="{FF2B5EF4-FFF2-40B4-BE49-F238E27FC236}">
              <a16:creationId xmlns:a16="http://schemas.microsoft.com/office/drawing/2014/main" id="{00000000-0008-0000-2000-00000C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29" name="449 CuadroTexto">
          <a:extLst>
            <a:ext uri="{FF2B5EF4-FFF2-40B4-BE49-F238E27FC236}">
              <a16:creationId xmlns:a16="http://schemas.microsoft.com/office/drawing/2014/main" id="{00000000-0008-0000-2000-00000D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0" name="450 CuadroTexto">
          <a:extLst>
            <a:ext uri="{FF2B5EF4-FFF2-40B4-BE49-F238E27FC236}">
              <a16:creationId xmlns:a16="http://schemas.microsoft.com/office/drawing/2014/main" id="{00000000-0008-0000-2000-00000E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2831" name="451 CuadroTexto">
          <a:extLst>
            <a:ext uri="{FF2B5EF4-FFF2-40B4-BE49-F238E27FC236}">
              <a16:creationId xmlns:a16="http://schemas.microsoft.com/office/drawing/2014/main" id="{00000000-0008-0000-2000-00000F0B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32" name="17 CuadroTexto">
          <a:extLst>
            <a:ext uri="{FF2B5EF4-FFF2-40B4-BE49-F238E27FC236}">
              <a16:creationId xmlns:a16="http://schemas.microsoft.com/office/drawing/2014/main" id="{00000000-0008-0000-2000-00001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2833" name="90 CuadroTexto">
          <a:extLst>
            <a:ext uri="{FF2B5EF4-FFF2-40B4-BE49-F238E27FC236}">
              <a16:creationId xmlns:a16="http://schemas.microsoft.com/office/drawing/2014/main" id="{00000000-0008-0000-2000-00001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4" name="91 CuadroTexto">
          <a:extLst>
            <a:ext uri="{FF2B5EF4-FFF2-40B4-BE49-F238E27FC236}">
              <a16:creationId xmlns:a16="http://schemas.microsoft.com/office/drawing/2014/main" id="{00000000-0008-0000-2000-00001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5" name="92 CuadroTexto">
          <a:extLst>
            <a:ext uri="{FF2B5EF4-FFF2-40B4-BE49-F238E27FC236}">
              <a16:creationId xmlns:a16="http://schemas.microsoft.com/office/drawing/2014/main" id="{00000000-0008-0000-2000-00001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6" name="93 CuadroTexto">
          <a:extLst>
            <a:ext uri="{FF2B5EF4-FFF2-40B4-BE49-F238E27FC236}">
              <a16:creationId xmlns:a16="http://schemas.microsoft.com/office/drawing/2014/main" id="{00000000-0008-0000-2000-00001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7" name="94 CuadroTexto">
          <a:extLst>
            <a:ext uri="{FF2B5EF4-FFF2-40B4-BE49-F238E27FC236}">
              <a16:creationId xmlns:a16="http://schemas.microsoft.com/office/drawing/2014/main" id="{00000000-0008-0000-2000-00001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8" name="95 CuadroTexto">
          <a:extLst>
            <a:ext uri="{FF2B5EF4-FFF2-40B4-BE49-F238E27FC236}">
              <a16:creationId xmlns:a16="http://schemas.microsoft.com/office/drawing/2014/main" id="{00000000-0008-0000-2000-00001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39" name="96 CuadroTexto">
          <a:extLst>
            <a:ext uri="{FF2B5EF4-FFF2-40B4-BE49-F238E27FC236}">
              <a16:creationId xmlns:a16="http://schemas.microsoft.com/office/drawing/2014/main" id="{00000000-0008-0000-2000-00001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0" name="97 CuadroTexto">
          <a:extLst>
            <a:ext uri="{FF2B5EF4-FFF2-40B4-BE49-F238E27FC236}">
              <a16:creationId xmlns:a16="http://schemas.microsoft.com/office/drawing/2014/main" id="{00000000-0008-0000-2000-00001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1" name="98 CuadroTexto">
          <a:extLst>
            <a:ext uri="{FF2B5EF4-FFF2-40B4-BE49-F238E27FC236}">
              <a16:creationId xmlns:a16="http://schemas.microsoft.com/office/drawing/2014/main" id="{00000000-0008-0000-2000-00001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2" name="99 CuadroTexto">
          <a:extLst>
            <a:ext uri="{FF2B5EF4-FFF2-40B4-BE49-F238E27FC236}">
              <a16:creationId xmlns:a16="http://schemas.microsoft.com/office/drawing/2014/main" id="{00000000-0008-0000-2000-00001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3" name="100 CuadroTexto">
          <a:extLst>
            <a:ext uri="{FF2B5EF4-FFF2-40B4-BE49-F238E27FC236}">
              <a16:creationId xmlns:a16="http://schemas.microsoft.com/office/drawing/2014/main" id="{00000000-0008-0000-2000-00001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2844" name="101 CuadroTexto">
          <a:extLst>
            <a:ext uri="{FF2B5EF4-FFF2-40B4-BE49-F238E27FC236}">
              <a16:creationId xmlns:a16="http://schemas.microsoft.com/office/drawing/2014/main" id="{00000000-0008-0000-2000-00001C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845" name="118 CuadroTexto">
          <a:extLst>
            <a:ext uri="{FF2B5EF4-FFF2-40B4-BE49-F238E27FC236}">
              <a16:creationId xmlns:a16="http://schemas.microsoft.com/office/drawing/2014/main" id="{00000000-0008-0000-2000-00001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6" name="119 CuadroTexto">
          <a:extLst>
            <a:ext uri="{FF2B5EF4-FFF2-40B4-BE49-F238E27FC236}">
              <a16:creationId xmlns:a16="http://schemas.microsoft.com/office/drawing/2014/main" id="{00000000-0008-0000-2000-00001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7" name="120 CuadroTexto">
          <a:extLst>
            <a:ext uri="{FF2B5EF4-FFF2-40B4-BE49-F238E27FC236}">
              <a16:creationId xmlns:a16="http://schemas.microsoft.com/office/drawing/2014/main" id="{00000000-0008-0000-2000-00001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8" name="121 CuadroTexto">
          <a:extLst>
            <a:ext uri="{FF2B5EF4-FFF2-40B4-BE49-F238E27FC236}">
              <a16:creationId xmlns:a16="http://schemas.microsoft.com/office/drawing/2014/main" id="{00000000-0008-0000-2000-00002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49" name="122 CuadroTexto">
          <a:extLst>
            <a:ext uri="{FF2B5EF4-FFF2-40B4-BE49-F238E27FC236}">
              <a16:creationId xmlns:a16="http://schemas.microsoft.com/office/drawing/2014/main" id="{00000000-0008-0000-2000-00002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0" name="123 CuadroTexto">
          <a:extLst>
            <a:ext uri="{FF2B5EF4-FFF2-40B4-BE49-F238E27FC236}">
              <a16:creationId xmlns:a16="http://schemas.microsoft.com/office/drawing/2014/main" id="{00000000-0008-0000-2000-00002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1" name="124 CuadroTexto">
          <a:extLst>
            <a:ext uri="{FF2B5EF4-FFF2-40B4-BE49-F238E27FC236}">
              <a16:creationId xmlns:a16="http://schemas.microsoft.com/office/drawing/2014/main" id="{00000000-0008-0000-2000-00002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2" name="125 CuadroTexto">
          <a:extLst>
            <a:ext uri="{FF2B5EF4-FFF2-40B4-BE49-F238E27FC236}">
              <a16:creationId xmlns:a16="http://schemas.microsoft.com/office/drawing/2014/main" id="{00000000-0008-0000-2000-00002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3" name="143 CuadroTexto">
          <a:extLst>
            <a:ext uri="{FF2B5EF4-FFF2-40B4-BE49-F238E27FC236}">
              <a16:creationId xmlns:a16="http://schemas.microsoft.com/office/drawing/2014/main" id="{00000000-0008-0000-2000-00002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4" name="144 CuadroTexto">
          <a:extLst>
            <a:ext uri="{FF2B5EF4-FFF2-40B4-BE49-F238E27FC236}">
              <a16:creationId xmlns:a16="http://schemas.microsoft.com/office/drawing/2014/main" id="{00000000-0008-0000-2000-00002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5" name="145 CuadroTexto">
          <a:extLst>
            <a:ext uri="{FF2B5EF4-FFF2-40B4-BE49-F238E27FC236}">
              <a16:creationId xmlns:a16="http://schemas.microsoft.com/office/drawing/2014/main" id="{00000000-0008-0000-2000-00002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6" name="146 CuadroTexto">
          <a:extLst>
            <a:ext uri="{FF2B5EF4-FFF2-40B4-BE49-F238E27FC236}">
              <a16:creationId xmlns:a16="http://schemas.microsoft.com/office/drawing/2014/main" id="{00000000-0008-0000-2000-00002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7" name="147 CuadroTexto">
          <a:extLst>
            <a:ext uri="{FF2B5EF4-FFF2-40B4-BE49-F238E27FC236}">
              <a16:creationId xmlns:a16="http://schemas.microsoft.com/office/drawing/2014/main" id="{00000000-0008-0000-2000-00002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8" name="148 CuadroTexto">
          <a:extLst>
            <a:ext uri="{FF2B5EF4-FFF2-40B4-BE49-F238E27FC236}">
              <a16:creationId xmlns:a16="http://schemas.microsoft.com/office/drawing/2014/main" id="{00000000-0008-0000-2000-00002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59" name="149 CuadroTexto">
          <a:extLst>
            <a:ext uri="{FF2B5EF4-FFF2-40B4-BE49-F238E27FC236}">
              <a16:creationId xmlns:a16="http://schemas.microsoft.com/office/drawing/2014/main" id="{00000000-0008-0000-2000-00002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0" name="150 CuadroTexto">
          <a:extLst>
            <a:ext uri="{FF2B5EF4-FFF2-40B4-BE49-F238E27FC236}">
              <a16:creationId xmlns:a16="http://schemas.microsoft.com/office/drawing/2014/main" id="{00000000-0008-0000-2000-00002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1" name="151 CuadroTexto">
          <a:extLst>
            <a:ext uri="{FF2B5EF4-FFF2-40B4-BE49-F238E27FC236}">
              <a16:creationId xmlns:a16="http://schemas.microsoft.com/office/drawing/2014/main" id="{00000000-0008-0000-2000-00002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2" name="152 CuadroTexto">
          <a:extLst>
            <a:ext uri="{FF2B5EF4-FFF2-40B4-BE49-F238E27FC236}">
              <a16:creationId xmlns:a16="http://schemas.microsoft.com/office/drawing/2014/main" id="{00000000-0008-0000-2000-00002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3" name="153 CuadroTexto">
          <a:extLst>
            <a:ext uri="{FF2B5EF4-FFF2-40B4-BE49-F238E27FC236}">
              <a16:creationId xmlns:a16="http://schemas.microsoft.com/office/drawing/2014/main" id="{00000000-0008-0000-2000-00002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4" name="154 CuadroTexto">
          <a:extLst>
            <a:ext uri="{FF2B5EF4-FFF2-40B4-BE49-F238E27FC236}">
              <a16:creationId xmlns:a16="http://schemas.microsoft.com/office/drawing/2014/main" id="{00000000-0008-0000-2000-00003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5" name="155 CuadroTexto">
          <a:extLst>
            <a:ext uri="{FF2B5EF4-FFF2-40B4-BE49-F238E27FC236}">
              <a16:creationId xmlns:a16="http://schemas.microsoft.com/office/drawing/2014/main" id="{00000000-0008-0000-2000-00003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6" name="156 CuadroTexto">
          <a:extLst>
            <a:ext uri="{FF2B5EF4-FFF2-40B4-BE49-F238E27FC236}">
              <a16:creationId xmlns:a16="http://schemas.microsoft.com/office/drawing/2014/main" id="{00000000-0008-0000-2000-00003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7" name="157 CuadroTexto">
          <a:extLst>
            <a:ext uri="{FF2B5EF4-FFF2-40B4-BE49-F238E27FC236}">
              <a16:creationId xmlns:a16="http://schemas.microsoft.com/office/drawing/2014/main" id="{00000000-0008-0000-2000-00003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8" name="158 CuadroTexto">
          <a:extLst>
            <a:ext uri="{FF2B5EF4-FFF2-40B4-BE49-F238E27FC236}">
              <a16:creationId xmlns:a16="http://schemas.microsoft.com/office/drawing/2014/main" id="{00000000-0008-0000-2000-00003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69" name="159 CuadroTexto">
          <a:extLst>
            <a:ext uri="{FF2B5EF4-FFF2-40B4-BE49-F238E27FC236}">
              <a16:creationId xmlns:a16="http://schemas.microsoft.com/office/drawing/2014/main" id="{00000000-0008-0000-2000-00003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0" name="160 CuadroTexto">
          <a:extLst>
            <a:ext uri="{FF2B5EF4-FFF2-40B4-BE49-F238E27FC236}">
              <a16:creationId xmlns:a16="http://schemas.microsoft.com/office/drawing/2014/main" id="{00000000-0008-0000-2000-00003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1" name="161 CuadroTexto">
          <a:extLst>
            <a:ext uri="{FF2B5EF4-FFF2-40B4-BE49-F238E27FC236}">
              <a16:creationId xmlns:a16="http://schemas.microsoft.com/office/drawing/2014/main" id="{00000000-0008-0000-2000-00003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2" name="162 CuadroTexto">
          <a:extLst>
            <a:ext uri="{FF2B5EF4-FFF2-40B4-BE49-F238E27FC236}">
              <a16:creationId xmlns:a16="http://schemas.microsoft.com/office/drawing/2014/main" id="{00000000-0008-0000-2000-00003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3" name="163 CuadroTexto">
          <a:extLst>
            <a:ext uri="{FF2B5EF4-FFF2-40B4-BE49-F238E27FC236}">
              <a16:creationId xmlns:a16="http://schemas.microsoft.com/office/drawing/2014/main" id="{00000000-0008-0000-2000-00003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4" name="164 CuadroTexto">
          <a:extLst>
            <a:ext uri="{FF2B5EF4-FFF2-40B4-BE49-F238E27FC236}">
              <a16:creationId xmlns:a16="http://schemas.microsoft.com/office/drawing/2014/main" id="{00000000-0008-0000-2000-00003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5" name="165 CuadroTexto">
          <a:extLst>
            <a:ext uri="{FF2B5EF4-FFF2-40B4-BE49-F238E27FC236}">
              <a16:creationId xmlns:a16="http://schemas.microsoft.com/office/drawing/2014/main" id="{00000000-0008-0000-2000-00003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6" name="166 CuadroTexto">
          <a:extLst>
            <a:ext uri="{FF2B5EF4-FFF2-40B4-BE49-F238E27FC236}">
              <a16:creationId xmlns:a16="http://schemas.microsoft.com/office/drawing/2014/main" id="{00000000-0008-0000-2000-00003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7" name="167 CuadroTexto">
          <a:extLst>
            <a:ext uri="{FF2B5EF4-FFF2-40B4-BE49-F238E27FC236}">
              <a16:creationId xmlns:a16="http://schemas.microsoft.com/office/drawing/2014/main" id="{00000000-0008-0000-2000-00003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8" name="168 CuadroTexto">
          <a:extLst>
            <a:ext uri="{FF2B5EF4-FFF2-40B4-BE49-F238E27FC236}">
              <a16:creationId xmlns:a16="http://schemas.microsoft.com/office/drawing/2014/main" id="{00000000-0008-0000-2000-00003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79" name="169 CuadroTexto">
          <a:extLst>
            <a:ext uri="{FF2B5EF4-FFF2-40B4-BE49-F238E27FC236}">
              <a16:creationId xmlns:a16="http://schemas.microsoft.com/office/drawing/2014/main" id="{00000000-0008-0000-2000-00003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0" name="170 CuadroTexto">
          <a:extLst>
            <a:ext uri="{FF2B5EF4-FFF2-40B4-BE49-F238E27FC236}">
              <a16:creationId xmlns:a16="http://schemas.microsoft.com/office/drawing/2014/main" id="{00000000-0008-0000-2000-00004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1" name="171 CuadroTexto">
          <a:extLst>
            <a:ext uri="{FF2B5EF4-FFF2-40B4-BE49-F238E27FC236}">
              <a16:creationId xmlns:a16="http://schemas.microsoft.com/office/drawing/2014/main" id="{00000000-0008-0000-2000-00004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2" name="172 CuadroTexto">
          <a:extLst>
            <a:ext uri="{FF2B5EF4-FFF2-40B4-BE49-F238E27FC236}">
              <a16:creationId xmlns:a16="http://schemas.microsoft.com/office/drawing/2014/main" id="{00000000-0008-0000-2000-00004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3" name="173 CuadroTexto">
          <a:extLst>
            <a:ext uri="{FF2B5EF4-FFF2-40B4-BE49-F238E27FC236}">
              <a16:creationId xmlns:a16="http://schemas.microsoft.com/office/drawing/2014/main" id="{00000000-0008-0000-2000-00004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4" name="174 CuadroTexto">
          <a:extLst>
            <a:ext uri="{FF2B5EF4-FFF2-40B4-BE49-F238E27FC236}">
              <a16:creationId xmlns:a16="http://schemas.microsoft.com/office/drawing/2014/main" id="{00000000-0008-0000-2000-00004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5" name="175 CuadroTexto">
          <a:extLst>
            <a:ext uri="{FF2B5EF4-FFF2-40B4-BE49-F238E27FC236}">
              <a16:creationId xmlns:a16="http://schemas.microsoft.com/office/drawing/2014/main" id="{00000000-0008-0000-2000-00004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6" name="176 CuadroTexto">
          <a:extLst>
            <a:ext uri="{FF2B5EF4-FFF2-40B4-BE49-F238E27FC236}">
              <a16:creationId xmlns:a16="http://schemas.microsoft.com/office/drawing/2014/main" id="{00000000-0008-0000-2000-00004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7" name="177 CuadroTexto">
          <a:extLst>
            <a:ext uri="{FF2B5EF4-FFF2-40B4-BE49-F238E27FC236}">
              <a16:creationId xmlns:a16="http://schemas.microsoft.com/office/drawing/2014/main" id="{00000000-0008-0000-2000-00004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8" name="178 CuadroTexto">
          <a:extLst>
            <a:ext uri="{FF2B5EF4-FFF2-40B4-BE49-F238E27FC236}">
              <a16:creationId xmlns:a16="http://schemas.microsoft.com/office/drawing/2014/main" id="{00000000-0008-0000-2000-00004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89" name="179 CuadroTexto">
          <a:extLst>
            <a:ext uri="{FF2B5EF4-FFF2-40B4-BE49-F238E27FC236}">
              <a16:creationId xmlns:a16="http://schemas.microsoft.com/office/drawing/2014/main" id="{00000000-0008-0000-2000-00004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0" name="180 CuadroTexto">
          <a:extLst>
            <a:ext uri="{FF2B5EF4-FFF2-40B4-BE49-F238E27FC236}">
              <a16:creationId xmlns:a16="http://schemas.microsoft.com/office/drawing/2014/main" id="{00000000-0008-0000-2000-00004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1" name="181 CuadroTexto">
          <a:extLst>
            <a:ext uri="{FF2B5EF4-FFF2-40B4-BE49-F238E27FC236}">
              <a16:creationId xmlns:a16="http://schemas.microsoft.com/office/drawing/2014/main" id="{00000000-0008-0000-2000-00004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2" name="182 CuadroTexto">
          <a:extLst>
            <a:ext uri="{FF2B5EF4-FFF2-40B4-BE49-F238E27FC236}">
              <a16:creationId xmlns:a16="http://schemas.microsoft.com/office/drawing/2014/main" id="{00000000-0008-0000-2000-00004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3" name="183 CuadroTexto">
          <a:extLst>
            <a:ext uri="{FF2B5EF4-FFF2-40B4-BE49-F238E27FC236}">
              <a16:creationId xmlns:a16="http://schemas.microsoft.com/office/drawing/2014/main" id="{00000000-0008-0000-2000-00004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4" name="184 CuadroTexto">
          <a:extLst>
            <a:ext uri="{FF2B5EF4-FFF2-40B4-BE49-F238E27FC236}">
              <a16:creationId xmlns:a16="http://schemas.microsoft.com/office/drawing/2014/main" id="{00000000-0008-0000-2000-00004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5" name="185 CuadroTexto">
          <a:extLst>
            <a:ext uri="{FF2B5EF4-FFF2-40B4-BE49-F238E27FC236}">
              <a16:creationId xmlns:a16="http://schemas.microsoft.com/office/drawing/2014/main" id="{00000000-0008-0000-2000-00004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6" name="186 CuadroTexto">
          <a:extLst>
            <a:ext uri="{FF2B5EF4-FFF2-40B4-BE49-F238E27FC236}">
              <a16:creationId xmlns:a16="http://schemas.microsoft.com/office/drawing/2014/main" id="{00000000-0008-0000-2000-00005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7" name="187 CuadroTexto">
          <a:extLst>
            <a:ext uri="{FF2B5EF4-FFF2-40B4-BE49-F238E27FC236}">
              <a16:creationId xmlns:a16="http://schemas.microsoft.com/office/drawing/2014/main" id="{00000000-0008-0000-2000-00005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8" name="188 CuadroTexto">
          <a:extLst>
            <a:ext uri="{FF2B5EF4-FFF2-40B4-BE49-F238E27FC236}">
              <a16:creationId xmlns:a16="http://schemas.microsoft.com/office/drawing/2014/main" id="{00000000-0008-0000-2000-00005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899" name="189 CuadroTexto">
          <a:extLst>
            <a:ext uri="{FF2B5EF4-FFF2-40B4-BE49-F238E27FC236}">
              <a16:creationId xmlns:a16="http://schemas.microsoft.com/office/drawing/2014/main" id="{00000000-0008-0000-2000-00005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0" name="190 CuadroTexto">
          <a:extLst>
            <a:ext uri="{FF2B5EF4-FFF2-40B4-BE49-F238E27FC236}">
              <a16:creationId xmlns:a16="http://schemas.microsoft.com/office/drawing/2014/main" id="{00000000-0008-0000-2000-00005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1" name="191 CuadroTexto">
          <a:extLst>
            <a:ext uri="{FF2B5EF4-FFF2-40B4-BE49-F238E27FC236}">
              <a16:creationId xmlns:a16="http://schemas.microsoft.com/office/drawing/2014/main" id="{00000000-0008-0000-2000-00005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2" name="192 CuadroTexto">
          <a:extLst>
            <a:ext uri="{FF2B5EF4-FFF2-40B4-BE49-F238E27FC236}">
              <a16:creationId xmlns:a16="http://schemas.microsoft.com/office/drawing/2014/main" id="{00000000-0008-0000-2000-00005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3" name="193 CuadroTexto">
          <a:extLst>
            <a:ext uri="{FF2B5EF4-FFF2-40B4-BE49-F238E27FC236}">
              <a16:creationId xmlns:a16="http://schemas.microsoft.com/office/drawing/2014/main" id="{00000000-0008-0000-2000-00005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4" name="194 CuadroTexto">
          <a:extLst>
            <a:ext uri="{FF2B5EF4-FFF2-40B4-BE49-F238E27FC236}">
              <a16:creationId xmlns:a16="http://schemas.microsoft.com/office/drawing/2014/main" id="{00000000-0008-0000-2000-00005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5" name="195 CuadroTexto">
          <a:extLst>
            <a:ext uri="{FF2B5EF4-FFF2-40B4-BE49-F238E27FC236}">
              <a16:creationId xmlns:a16="http://schemas.microsoft.com/office/drawing/2014/main" id="{00000000-0008-0000-2000-00005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6" name="196 CuadroTexto">
          <a:extLst>
            <a:ext uri="{FF2B5EF4-FFF2-40B4-BE49-F238E27FC236}">
              <a16:creationId xmlns:a16="http://schemas.microsoft.com/office/drawing/2014/main" id="{00000000-0008-0000-2000-00005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7" name="197 CuadroTexto">
          <a:extLst>
            <a:ext uri="{FF2B5EF4-FFF2-40B4-BE49-F238E27FC236}">
              <a16:creationId xmlns:a16="http://schemas.microsoft.com/office/drawing/2014/main" id="{00000000-0008-0000-2000-00005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8" name="198 CuadroTexto">
          <a:extLst>
            <a:ext uri="{FF2B5EF4-FFF2-40B4-BE49-F238E27FC236}">
              <a16:creationId xmlns:a16="http://schemas.microsoft.com/office/drawing/2014/main" id="{00000000-0008-0000-2000-00005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09" name="199 CuadroTexto">
          <a:extLst>
            <a:ext uri="{FF2B5EF4-FFF2-40B4-BE49-F238E27FC236}">
              <a16:creationId xmlns:a16="http://schemas.microsoft.com/office/drawing/2014/main" id="{00000000-0008-0000-2000-00005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0" name="200 CuadroTexto">
          <a:extLst>
            <a:ext uri="{FF2B5EF4-FFF2-40B4-BE49-F238E27FC236}">
              <a16:creationId xmlns:a16="http://schemas.microsoft.com/office/drawing/2014/main" id="{00000000-0008-0000-2000-00005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1" name="201 CuadroTexto">
          <a:extLst>
            <a:ext uri="{FF2B5EF4-FFF2-40B4-BE49-F238E27FC236}">
              <a16:creationId xmlns:a16="http://schemas.microsoft.com/office/drawing/2014/main" id="{00000000-0008-0000-2000-00005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2" name="202 CuadroTexto">
          <a:extLst>
            <a:ext uri="{FF2B5EF4-FFF2-40B4-BE49-F238E27FC236}">
              <a16:creationId xmlns:a16="http://schemas.microsoft.com/office/drawing/2014/main" id="{00000000-0008-0000-2000-00006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3" name="203 CuadroTexto">
          <a:extLst>
            <a:ext uri="{FF2B5EF4-FFF2-40B4-BE49-F238E27FC236}">
              <a16:creationId xmlns:a16="http://schemas.microsoft.com/office/drawing/2014/main" id="{00000000-0008-0000-2000-00006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4" name="204 CuadroTexto">
          <a:extLst>
            <a:ext uri="{FF2B5EF4-FFF2-40B4-BE49-F238E27FC236}">
              <a16:creationId xmlns:a16="http://schemas.microsoft.com/office/drawing/2014/main" id="{00000000-0008-0000-2000-00006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5" name="205 CuadroTexto">
          <a:extLst>
            <a:ext uri="{FF2B5EF4-FFF2-40B4-BE49-F238E27FC236}">
              <a16:creationId xmlns:a16="http://schemas.microsoft.com/office/drawing/2014/main" id="{00000000-0008-0000-2000-00006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6" name="206 CuadroTexto">
          <a:extLst>
            <a:ext uri="{FF2B5EF4-FFF2-40B4-BE49-F238E27FC236}">
              <a16:creationId xmlns:a16="http://schemas.microsoft.com/office/drawing/2014/main" id="{00000000-0008-0000-2000-00006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7" name="207 CuadroTexto">
          <a:extLst>
            <a:ext uri="{FF2B5EF4-FFF2-40B4-BE49-F238E27FC236}">
              <a16:creationId xmlns:a16="http://schemas.microsoft.com/office/drawing/2014/main" id="{00000000-0008-0000-2000-00006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8" name="208 CuadroTexto">
          <a:extLst>
            <a:ext uri="{FF2B5EF4-FFF2-40B4-BE49-F238E27FC236}">
              <a16:creationId xmlns:a16="http://schemas.microsoft.com/office/drawing/2014/main" id="{00000000-0008-0000-2000-00006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19" name="209 CuadroTexto">
          <a:extLst>
            <a:ext uri="{FF2B5EF4-FFF2-40B4-BE49-F238E27FC236}">
              <a16:creationId xmlns:a16="http://schemas.microsoft.com/office/drawing/2014/main" id="{00000000-0008-0000-2000-00006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0" name="210 CuadroTexto">
          <a:extLst>
            <a:ext uri="{FF2B5EF4-FFF2-40B4-BE49-F238E27FC236}">
              <a16:creationId xmlns:a16="http://schemas.microsoft.com/office/drawing/2014/main" id="{00000000-0008-0000-2000-00006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1" name="211 CuadroTexto">
          <a:extLst>
            <a:ext uri="{FF2B5EF4-FFF2-40B4-BE49-F238E27FC236}">
              <a16:creationId xmlns:a16="http://schemas.microsoft.com/office/drawing/2014/main" id="{00000000-0008-0000-2000-00006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2" name="212 CuadroTexto">
          <a:extLst>
            <a:ext uri="{FF2B5EF4-FFF2-40B4-BE49-F238E27FC236}">
              <a16:creationId xmlns:a16="http://schemas.microsoft.com/office/drawing/2014/main" id="{00000000-0008-0000-2000-00006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3" name="213 CuadroTexto">
          <a:extLst>
            <a:ext uri="{FF2B5EF4-FFF2-40B4-BE49-F238E27FC236}">
              <a16:creationId xmlns:a16="http://schemas.microsoft.com/office/drawing/2014/main" id="{00000000-0008-0000-2000-00006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4" name="214 CuadroTexto">
          <a:extLst>
            <a:ext uri="{FF2B5EF4-FFF2-40B4-BE49-F238E27FC236}">
              <a16:creationId xmlns:a16="http://schemas.microsoft.com/office/drawing/2014/main" id="{00000000-0008-0000-2000-00006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5" name="215 CuadroTexto">
          <a:extLst>
            <a:ext uri="{FF2B5EF4-FFF2-40B4-BE49-F238E27FC236}">
              <a16:creationId xmlns:a16="http://schemas.microsoft.com/office/drawing/2014/main" id="{00000000-0008-0000-2000-00006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6" name="216 CuadroTexto">
          <a:extLst>
            <a:ext uri="{FF2B5EF4-FFF2-40B4-BE49-F238E27FC236}">
              <a16:creationId xmlns:a16="http://schemas.microsoft.com/office/drawing/2014/main" id="{00000000-0008-0000-2000-00006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7" name="217 CuadroTexto">
          <a:extLst>
            <a:ext uri="{FF2B5EF4-FFF2-40B4-BE49-F238E27FC236}">
              <a16:creationId xmlns:a16="http://schemas.microsoft.com/office/drawing/2014/main" id="{00000000-0008-0000-2000-00006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8" name="218 CuadroTexto">
          <a:extLst>
            <a:ext uri="{FF2B5EF4-FFF2-40B4-BE49-F238E27FC236}">
              <a16:creationId xmlns:a16="http://schemas.microsoft.com/office/drawing/2014/main" id="{00000000-0008-0000-2000-00007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29" name="219 CuadroTexto">
          <a:extLst>
            <a:ext uri="{FF2B5EF4-FFF2-40B4-BE49-F238E27FC236}">
              <a16:creationId xmlns:a16="http://schemas.microsoft.com/office/drawing/2014/main" id="{00000000-0008-0000-2000-00007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0" name="220 CuadroTexto">
          <a:extLst>
            <a:ext uri="{FF2B5EF4-FFF2-40B4-BE49-F238E27FC236}">
              <a16:creationId xmlns:a16="http://schemas.microsoft.com/office/drawing/2014/main" id="{00000000-0008-0000-2000-00007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1" name="221 CuadroTexto">
          <a:extLst>
            <a:ext uri="{FF2B5EF4-FFF2-40B4-BE49-F238E27FC236}">
              <a16:creationId xmlns:a16="http://schemas.microsoft.com/office/drawing/2014/main" id="{00000000-0008-0000-2000-00007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2" name="222 CuadroTexto">
          <a:extLst>
            <a:ext uri="{FF2B5EF4-FFF2-40B4-BE49-F238E27FC236}">
              <a16:creationId xmlns:a16="http://schemas.microsoft.com/office/drawing/2014/main" id="{00000000-0008-0000-2000-00007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3" name="223 CuadroTexto">
          <a:extLst>
            <a:ext uri="{FF2B5EF4-FFF2-40B4-BE49-F238E27FC236}">
              <a16:creationId xmlns:a16="http://schemas.microsoft.com/office/drawing/2014/main" id="{00000000-0008-0000-2000-00007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4" name="224 CuadroTexto">
          <a:extLst>
            <a:ext uri="{FF2B5EF4-FFF2-40B4-BE49-F238E27FC236}">
              <a16:creationId xmlns:a16="http://schemas.microsoft.com/office/drawing/2014/main" id="{00000000-0008-0000-2000-00007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5" name="225 CuadroTexto">
          <a:extLst>
            <a:ext uri="{FF2B5EF4-FFF2-40B4-BE49-F238E27FC236}">
              <a16:creationId xmlns:a16="http://schemas.microsoft.com/office/drawing/2014/main" id="{00000000-0008-0000-2000-00007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6" name="226 CuadroTexto">
          <a:extLst>
            <a:ext uri="{FF2B5EF4-FFF2-40B4-BE49-F238E27FC236}">
              <a16:creationId xmlns:a16="http://schemas.microsoft.com/office/drawing/2014/main" id="{00000000-0008-0000-2000-00007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7" name="227 CuadroTexto">
          <a:extLst>
            <a:ext uri="{FF2B5EF4-FFF2-40B4-BE49-F238E27FC236}">
              <a16:creationId xmlns:a16="http://schemas.microsoft.com/office/drawing/2014/main" id="{00000000-0008-0000-2000-00007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8" name="228 CuadroTexto">
          <a:extLst>
            <a:ext uri="{FF2B5EF4-FFF2-40B4-BE49-F238E27FC236}">
              <a16:creationId xmlns:a16="http://schemas.microsoft.com/office/drawing/2014/main" id="{00000000-0008-0000-2000-00007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39" name="229 CuadroTexto">
          <a:extLst>
            <a:ext uri="{FF2B5EF4-FFF2-40B4-BE49-F238E27FC236}">
              <a16:creationId xmlns:a16="http://schemas.microsoft.com/office/drawing/2014/main" id="{00000000-0008-0000-2000-00007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0" name="230 CuadroTexto">
          <a:extLst>
            <a:ext uri="{FF2B5EF4-FFF2-40B4-BE49-F238E27FC236}">
              <a16:creationId xmlns:a16="http://schemas.microsoft.com/office/drawing/2014/main" id="{00000000-0008-0000-2000-00007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1" name="231 CuadroTexto">
          <a:extLst>
            <a:ext uri="{FF2B5EF4-FFF2-40B4-BE49-F238E27FC236}">
              <a16:creationId xmlns:a16="http://schemas.microsoft.com/office/drawing/2014/main" id="{00000000-0008-0000-2000-00007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2" name="232 CuadroTexto">
          <a:extLst>
            <a:ext uri="{FF2B5EF4-FFF2-40B4-BE49-F238E27FC236}">
              <a16:creationId xmlns:a16="http://schemas.microsoft.com/office/drawing/2014/main" id="{00000000-0008-0000-2000-00007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3" name="233 CuadroTexto">
          <a:extLst>
            <a:ext uri="{FF2B5EF4-FFF2-40B4-BE49-F238E27FC236}">
              <a16:creationId xmlns:a16="http://schemas.microsoft.com/office/drawing/2014/main" id="{00000000-0008-0000-2000-00007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4" name="234 CuadroTexto">
          <a:extLst>
            <a:ext uri="{FF2B5EF4-FFF2-40B4-BE49-F238E27FC236}">
              <a16:creationId xmlns:a16="http://schemas.microsoft.com/office/drawing/2014/main" id="{00000000-0008-0000-2000-00008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5" name="235 CuadroTexto">
          <a:extLst>
            <a:ext uri="{FF2B5EF4-FFF2-40B4-BE49-F238E27FC236}">
              <a16:creationId xmlns:a16="http://schemas.microsoft.com/office/drawing/2014/main" id="{00000000-0008-0000-2000-00008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6" name="236 CuadroTexto">
          <a:extLst>
            <a:ext uri="{FF2B5EF4-FFF2-40B4-BE49-F238E27FC236}">
              <a16:creationId xmlns:a16="http://schemas.microsoft.com/office/drawing/2014/main" id="{00000000-0008-0000-2000-00008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7" name="237 CuadroTexto">
          <a:extLst>
            <a:ext uri="{FF2B5EF4-FFF2-40B4-BE49-F238E27FC236}">
              <a16:creationId xmlns:a16="http://schemas.microsoft.com/office/drawing/2014/main" id="{00000000-0008-0000-2000-00008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8" name="238 CuadroTexto">
          <a:extLst>
            <a:ext uri="{FF2B5EF4-FFF2-40B4-BE49-F238E27FC236}">
              <a16:creationId xmlns:a16="http://schemas.microsoft.com/office/drawing/2014/main" id="{00000000-0008-0000-2000-00008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49" name="239 CuadroTexto">
          <a:extLst>
            <a:ext uri="{FF2B5EF4-FFF2-40B4-BE49-F238E27FC236}">
              <a16:creationId xmlns:a16="http://schemas.microsoft.com/office/drawing/2014/main" id="{00000000-0008-0000-2000-00008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0" name="240 CuadroTexto">
          <a:extLst>
            <a:ext uri="{FF2B5EF4-FFF2-40B4-BE49-F238E27FC236}">
              <a16:creationId xmlns:a16="http://schemas.microsoft.com/office/drawing/2014/main" id="{00000000-0008-0000-2000-00008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1" name="241 CuadroTexto">
          <a:extLst>
            <a:ext uri="{FF2B5EF4-FFF2-40B4-BE49-F238E27FC236}">
              <a16:creationId xmlns:a16="http://schemas.microsoft.com/office/drawing/2014/main" id="{00000000-0008-0000-2000-00008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2" name="242 CuadroTexto">
          <a:extLst>
            <a:ext uri="{FF2B5EF4-FFF2-40B4-BE49-F238E27FC236}">
              <a16:creationId xmlns:a16="http://schemas.microsoft.com/office/drawing/2014/main" id="{00000000-0008-0000-2000-00008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3" name="243 CuadroTexto">
          <a:extLst>
            <a:ext uri="{FF2B5EF4-FFF2-40B4-BE49-F238E27FC236}">
              <a16:creationId xmlns:a16="http://schemas.microsoft.com/office/drawing/2014/main" id="{00000000-0008-0000-2000-00008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4" name="244 CuadroTexto">
          <a:extLst>
            <a:ext uri="{FF2B5EF4-FFF2-40B4-BE49-F238E27FC236}">
              <a16:creationId xmlns:a16="http://schemas.microsoft.com/office/drawing/2014/main" id="{00000000-0008-0000-2000-00008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5" name="245 CuadroTexto">
          <a:extLst>
            <a:ext uri="{FF2B5EF4-FFF2-40B4-BE49-F238E27FC236}">
              <a16:creationId xmlns:a16="http://schemas.microsoft.com/office/drawing/2014/main" id="{00000000-0008-0000-2000-00008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6" name="246 CuadroTexto">
          <a:extLst>
            <a:ext uri="{FF2B5EF4-FFF2-40B4-BE49-F238E27FC236}">
              <a16:creationId xmlns:a16="http://schemas.microsoft.com/office/drawing/2014/main" id="{00000000-0008-0000-2000-00008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7" name="247 CuadroTexto">
          <a:extLst>
            <a:ext uri="{FF2B5EF4-FFF2-40B4-BE49-F238E27FC236}">
              <a16:creationId xmlns:a16="http://schemas.microsoft.com/office/drawing/2014/main" id="{00000000-0008-0000-2000-00008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8" name="248 CuadroTexto">
          <a:extLst>
            <a:ext uri="{FF2B5EF4-FFF2-40B4-BE49-F238E27FC236}">
              <a16:creationId xmlns:a16="http://schemas.microsoft.com/office/drawing/2014/main" id="{00000000-0008-0000-2000-00008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59" name="249 CuadroTexto">
          <a:extLst>
            <a:ext uri="{FF2B5EF4-FFF2-40B4-BE49-F238E27FC236}">
              <a16:creationId xmlns:a16="http://schemas.microsoft.com/office/drawing/2014/main" id="{00000000-0008-0000-2000-00008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0" name="250 CuadroTexto">
          <a:extLst>
            <a:ext uri="{FF2B5EF4-FFF2-40B4-BE49-F238E27FC236}">
              <a16:creationId xmlns:a16="http://schemas.microsoft.com/office/drawing/2014/main" id="{00000000-0008-0000-2000-00009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1" name="251 CuadroTexto">
          <a:extLst>
            <a:ext uri="{FF2B5EF4-FFF2-40B4-BE49-F238E27FC236}">
              <a16:creationId xmlns:a16="http://schemas.microsoft.com/office/drawing/2014/main" id="{00000000-0008-0000-2000-00009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2" name="252 CuadroTexto">
          <a:extLst>
            <a:ext uri="{FF2B5EF4-FFF2-40B4-BE49-F238E27FC236}">
              <a16:creationId xmlns:a16="http://schemas.microsoft.com/office/drawing/2014/main" id="{00000000-0008-0000-2000-00009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3" name="253 CuadroTexto">
          <a:extLst>
            <a:ext uri="{FF2B5EF4-FFF2-40B4-BE49-F238E27FC236}">
              <a16:creationId xmlns:a16="http://schemas.microsoft.com/office/drawing/2014/main" id="{00000000-0008-0000-2000-00009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4" name="254 CuadroTexto">
          <a:extLst>
            <a:ext uri="{FF2B5EF4-FFF2-40B4-BE49-F238E27FC236}">
              <a16:creationId xmlns:a16="http://schemas.microsoft.com/office/drawing/2014/main" id="{00000000-0008-0000-2000-00009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5" name="255 CuadroTexto">
          <a:extLst>
            <a:ext uri="{FF2B5EF4-FFF2-40B4-BE49-F238E27FC236}">
              <a16:creationId xmlns:a16="http://schemas.microsoft.com/office/drawing/2014/main" id="{00000000-0008-0000-2000-00009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6" name="256 CuadroTexto">
          <a:extLst>
            <a:ext uri="{FF2B5EF4-FFF2-40B4-BE49-F238E27FC236}">
              <a16:creationId xmlns:a16="http://schemas.microsoft.com/office/drawing/2014/main" id="{00000000-0008-0000-2000-00009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7" name="257 CuadroTexto">
          <a:extLst>
            <a:ext uri="{FF2B5EF4-FFF2-40B4-BE49-F238E27FC236}">
              <a16:creationId xmlns:a16="http://schemas.microsoft.com/office/drawing/2014/main" id="{00000000-0008-0000-2000-00009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8" name="258 CuadroTexto">
          <a:extLst>
            <a:ext uri="{FF2B5EF4-FFF2-40B4-BE49-F238E27FC236}">
              <a16:creationId xmlns:a16="http://schemas.microsoft.com/office/drawing/2014/main" id="{00000000-0008-0000-2000-00009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69" name="259 CuadroTexto">
          <a:extLst>
            <a:ext uri="{FF2B5EF4-FFF2-40B4-BE49-F238E27FC236}">
              <a16:creationId xmlns:a16="http://schemas.microsoft.com/office/drawing/2014/main" id="{00000000-0008-0000-2000-00009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0" name="260 CuadroTexto">
          <a:extLst>
            <a:ext uri="{FF2B5EF4-FFF2-40B4-BE49-F238E27FC236}">
              <a16:creationId xmlns:a16="http://schemas.microsoft.com/office/drawing/2014/main" id="{00000000-0008-0000-2000-00009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1" name="261 CuadroTexto">
          <a:extLst>
            <a:ext uri="{FF2B5EF4-FFF2-40B4-BE49-F238E27FC236}">
              <a16:creationId xmlns:a16="http://schemas.microsoft.com/office/drawing/2014/main" id="{00000000-0008-0000-2000-00009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2" name="262 CuadroTexto">
          <a:extLst>
            <a:ext uri="{FF2B5EF4-FFF2-40B4-BE49-F238E27FC236}">
              <a16:creationId xmlns:a16="http://schemas.microsoft.com/office/drawing/2014/main" id="{00000000-0008-0000-2000-00009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3" name="263 CuadroTexto">
          <a:extLst>
            <a:ext uri="{FF2B5EF4-FFF2-40B4-BE49-F238E27FC236}">
              <a16:creationId xmlns:a16="http://schemas.microsoft.com/office/drawing/2014/main" id="{00000000-0008-0000-2000-00009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4" name="264 CuadroTexto">
          <a:extLst>
            <a:ext uri="{FF2B5EF4-FFF2-40B4-BE49-F238E27FC236}">
              <a16:creationId xmlns:a16="http://schemas.microsoft.com/office/drawing/2014/main" id="{00000000-0008-0000-2000-00009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5" name="265 CuadroTexto">
          <a:extLst>
            <a:ext uri="{FF2B5EF4-FFF2-40B4-BE49-F238E27FC236}">
              <a16:creationId xmlns:a16="http://schemas.microsoft.com/office/drawing/2014/main" id="{00000000-0008-0000-2000-00009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6" name="266 CuadroTexto">
          <a:extLst>
            <a:ext uri="{FF2B5EF4-FFF2-40B4-BE49-F238E27FC236}">
              <a16:creationId xmlns:a16="http://schemas.microsoft.com/office/drawing/2014/main" id="{00000000-0008-0000-2000-0000A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77" name="267 CuadroTexto">
          <a:extLst>
            <a:ext uri="{FF2B5EF4-FFF2-40B4-BE49-F238E27FC236}">
              <a16:creationId xmlns:a16="http://schemas.microsoft.com/office/drawing/2014/main" id="{00000000-0008-0000-2000-0000A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2978" name="268 CuadroTexto">
          <a:extLst>
            <a:ext uri="{FF2B5EF4-FFF2-40B4-BE49-F238E27FC236}">
              <a16:creationId xmlns:a16="http://schemas.microsoft.com/office/drawing/2014/main" id="{00000000-0008-0000-2000-0000A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79" name="269 CuadroTexto">
          <a:extLst>
            <a:ext uri="{FF2B5EF4-FFF2-40B4-BE49-F238E27FC236}">
              <a16:creationId xmlns:a16="http://schemas.microsoft.com/office/drawing/2014/main" id="{00000000-0008-0000-2000-0000A3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0" name="270 CuadroTexto">
          <a:extLst>
            <a:ext uri="{FF2B5EF4-FFF2-40B4-BE49-F238E27FC236}">
              <a16:creationId xmlns:a16="http://schemas.microsoft.com/office/drawing/2014/main" id="{00000000-0008-0000-2000-0000A4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1" name="271 CuadroTexto">
          <a:extLst>
            <a:ext uri="{FF2B5EF4-FFF2-40B4-BE49-F238E27FC236}">
              <a16:creationId xmlns:a16="http://schemas.microsoft.com/office/drawing/2014/main" id="{00000000-0008-0000-2000-0000A5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2" name="272 CuadroTexto">
          <a:extLst>
            <a:ext uri="{FF2B5EF4-FFF2-40B4-BE49-F238E27FC236}">
              <a16:creationId xmlns:a16="http://schemas.microsoft.com/office/drawing/2014/main" id="{00000000-0008-0000-2000-0000A6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3" name="273 CuadroTexto">
          <a:extLst>
            <a:ext uri="{FF2B5EF4-FFF2-40B4-BE49-F238E27FC236}">
              <a16:creationId xmlns:a16="http://schemas.microsoft.com/office/drawing/2014/main" id="{00000000-0008-0000-2000-0000A7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4" name="274 CuadroTexto">
          <a:extLst>
            <a:ext uri="{FF2B5EF4-FFF2-40B4-BE49-F238E27FC236}">
              <a16:creationId xmlns:a16="http://schemas.microsoft.com/office/drawing/2014/main" id="{00000000-0008-0000-2000-0000A8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5" name="275 CuadroTexto">
          <a:extLst>
            <a:ext uri="{FF2B5EF4-FFF2-40B4-BE49-F238E27FC236}">
              <a16:creationId xmlns:a16="http://schemas.microsoft.com/office/drawing/2014/main" id="{00000000-0008-0000-2000-0000A9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6" name="276 CuadroTexto">
          <a:extLst>
            <a:ext uri="{FF2B5EF4-FFF2-40B4-BE49-F238E27FC236}">
              <a16:creationId xmlns:a16="http://schemas.microsoft.com/office/drawing/2014/main" id="{00000000-0008-0000-2000-0000AA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7" name="277 CuadroTexto">
          <a:extLst>
            <a:ext uri="{FF2B5EF4-FFF2-40B4-BE49-F238E27FC236}">
              <a16:creationId xmlns:a16="http://schemas.microsoft.com/office/drawing/2014/main" id="{00000000-0008-0000-2000-0000AB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8" name="278 CuadroTexto">
          <a:extLst>
            <a:ext uri="{FF2B5EF4-FFF2-40B4-BE49-F238E27FC236}">
              <a16:creationId xmlns:a16="http://schemas.microsoft.com/office/drawing/2014/main" id="{00000000-0008-0000-2000-0000AC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89" name="279 CuadroTexto">
          <a:extLst>
            <a:ext uri="{FF2B5EF4-FFF2-40B4-BE49-F238E27FC236}">
              <a16:creationId xmlns:a16="http://schemas.microsoft.com/office/drawing/2014/main" id="{00000000-0008-0000-2000-0000AD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0" name="280 CuadroTexto">
          <a:extLst>
            <a:ext uri="{FF2B5EF4-FFF2-40B4-BE49-F238E27FC236}">
              <a16:creationId xmlns:a16="http://schemas.microsoft.com/office/drawing/2014/main" id="{00000000-0008-0000-2000-0000AE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1" name="281 CuadroTexto">
          <a:extLst>
            <a:ext uri="{FF2B5EF4-FFF2-40B4-BE49-F238E27FC236}">
              <a16:creationId xmlns:a16="http://schemas.microsoft.com/office/drawing/2014/main" id="{00000000-0008-0000-2000-0000AF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2" name="282 CuadroTexto">
          <a:extLst>
            <a:ext uri="{FF2B5EF4-FFF2-40B4-BE49-F238E27FC236}">
              <a16:creationId xmlns:a16="http://schemas.microsoft.com/office/drawing/2014/main" id="{00000000-0008-0000-2000-0000B0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3" name="283 CuadroTexto">
          <a:extLst>
            <a:ext uri="{FF2B5EF4-FFF2-40B4-BE49-F238E27FC236}">
              <a16:creationId xmlns:a16="http://schemas.microsoft.com/office/drawing/2014/main" id="{00000000-0008-0000-2000-0000B1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2994" name="284 CuadroTexto">
          <a:extLst>
            <a:ext uri="{FF2B5EF4-FFF2-40B4-BE49-F238E27FC236}">
              <a16:creationId xmlns:a16="http://schemas.microsoft.com/office/drawing/2014/main" id="{00000000-0008-0000-2000-0000B20B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2995" name="285 CuadroTexto">
          <a:extLst>
            <a:ext uri="{FF2B5EF4-FFF2-40B4-BE49-F238E27FC236}">
              <a16:creationId xmlns:a16="http://schemas.microsoft.com/office/drawing/2014/main" id="{00000000-0008-0000-2000-0000B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6" name="286 CuadroTexto">
          <a:extLst>
            <a:ext uri="{FF2B5EF4-FFF2-40B4-BE49-F238E27FC236}">
              <a16:creationId xmlns:a16="http://schemas.microsoft.com/office/drawing/2014/main" id="{00000000-0008-0000-2000-0000B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7" name="287 CuadroTexto">
          <a:extLst>
            <a:ext uri="{FF2B5EF4-FFF2-40B4-BE49-F238E27FC236}">
              <a16:creationId xmlns:a16="http://schemas.microsoft.com/office/drawing/2014/main" id="{00000000-0008-0000-2000-0000B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8" name="288 CuadroTexto">
          <a:extLst>
            <a:ext uri="{FF2B5EF4-FFF2-40B4-BE49-F238E27FC236}">
              <a16:creationId xmlns:a16="http://schemas.microsoft.com/office/drawing/2014/main" id="{00000000-0008-0000-2000-0000B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2999" name="289 CuadroTexto">
          <a:extLst>
            <a:ext uri="{FF2B5EF4-FFF2-40B4-BE49-F238E27FC236}">
              <a16:creationId xmlns:a16="http://schemas.microsoft.com/office/drawing/2014/main" id="{00000000-0008-0000-2000-0000B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0" name="290 CuadroTexto">
          <a:extLst>
            <a:ext uri="{FF2B5EF4-FFF2-40B4-BE49-F238E27FC236}">
              <a16:creationId xmlns:a16="http://schemas.microsoft.com/office/drawing/2014/main" id="{00000000-0008-0000-2000-0000B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1" name="291 CuadroTexto">
          <a:extLst>
            <a:ext uri="{FF2B5EF4-FFF2-40B4-BE49-F238E27FC236}">
              <a16:creationId xmlns:a16="http://schemas.microsoft.com/office/drawing/2014/main" id="{00000000-0008-0000-2000-0000B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2" name="292 CuadroTexto">
          <a:extLst>
            <a:ext uri="{FF2B5EF4-FFF2-40B4-BE49-F238E27FC236}">
              <a16:creationId xmlns:a16="http://schemas.microsoft.com/office/drawing/2014/main" id="{00000000-0008-0000-2000-0000B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3" name="293 CuadroTexto">
          <a:extLst>
            <a:ext uri="{FF2B5EF4-FFF2-40B4-BE49-F238E27FC236}">
              <a16:creationId xmlns:a16="http://schemas.microsoft.com/office/drawing/2014/main" id="{00000000-0008-0000-2000-0000B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4" name="294 CuadroTexto">
          <a:extLst>
            <a:ext uri="{FF2B5EF4-FFF2-40B4-BE49-F238E27FC236}">
              <a16:creationId xmlns:a16="http://schemas.microsoft.com/office/drawing/2014/main" id="{00000000-0008-0000-2000-0000B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5" name="295 CuadroTexto">
          <a:extLst>
            <a:ext uri="{FF2B5EF4-FFF2-40B4-BE49-F238E27FC236}">
              <a16:creationId xmlns:a16="http://schemas.microsoft.com/office/drawing/2014/main" id="{00000000-0008-0000-2000-0000B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6" name="296 CuadroTexto">
          <a:extLst>
            <a:ext uri="{FF2B5EF4-FFF2-40B4-BE49-F238E27FC236}">
              <a16:creationId xmlns:a16="http://schemas.microsoft.com/office/drawing/2014/main" id="{00000000-0008-0000-2000-0000B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07" name="17 CuadroTexto">
          <a:extLst>
            <a:ext uri="{FF2B5EF4-FFF2-40B4-BE49-F238E27FC236}">
              <a16:creationId xmlns:a16="http://schemas.microsoft.com/office/drawing/2014/main" id="{00000000-0008-0000-2000-0000B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008" name="90 CuadroTexto">
          <a:extLst>
            <a:ext uri="{FF2B5EF4-FFF2-40B4-BE49-F238E27FC236}">
              <a16:creationId xmlns:a16="http://schemas.microsoft.com/office/drawing/2014/main" id="{00000000-0008-0000-2000-0000C0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09" name="91 CuadroTexto">
          <a:extLst>
            <a:ext uri="{FF2B5EF4-FFF2-40B4-BE49-F238E27FC236}">
              <a16:creationId xmlns:a16="http://schemas.microsoft.com/office/drawing/2014/main" id="{00000000-0008-0000-2000-0000C1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0" name="92 CuadroTexto">
          <a:extLst>
            <a:ext uri="{FF2B5EF4-FFF2-40B4-BE49-F238E27FC236}">
              <a16:creationId xmlns:a16="http://schemas.microsoft.com/office/drawing/2014/main" id="{00000000-0008-0000-2000-0000C2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1" name="93 CuadroTexto">
          <a:extLst>
            <a:ext uri="{FF2B5EF4-FFF2-40B4-BE49-F238E27FC236}">
              <a16:creationId xmlns:a16="http://schemas.microsoft.com/office/drawing/2014/main" id="{00000000-0008-0000-2000-0000C3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2" name="94 CuadroTexto">
          <a:extLst>
            <a:ext uri="{FF2B5EF4-FFF2-40B4-BE49-F238E27FC236}">
              <a16:creationId xmlns:a16="http://schemas.microsoft.com/office/drawing/2014/main" id="{00000000-0008-0000-2000-0000C4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3" name="95 CuadroTexto">
          <a:extLst>
            <a:ext uri="{FF2B5EF4-FFF2-40B4-BE49-F238E27FC236}">
              <a16:creationId xmlns:a16="http://schemas.microsoft.com/office/drawing/2014/main" id="{00000000-0008-0000-2000-0000C5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4" name="96 CuadroTexto">
          <a:extLst>
            <a:ext uri="{FF2B5EF4-FFF2-40B4-BE49-F238E27FC236}">
              <a16:creationId xmlns:a16="http://schemas.microsoft.com/office/drawing/2014/main" id="{00000000-0008-0000-2000-0000C6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5" name="97 CuadroTexto">
          <a:extLst>
            <a:ext uri="{FF2B5EF4-FFF2-40B4-BE49-F238E27FC236}">
              <a16:creationId xmlns:a16="http://schemas.microsoft.com/office/drawing/2014/main" id="{00000000-0008-0000-2000-0000C7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6" name="98 CuadroTexto">
          <a:extLst>
            <a:ext uri="{FF2B5EF4-FFF2-40B4-BE49-F238E27FC236}">
              <a16:creationId xmlns:a16="http://schemas.microsoft.com/office/drawing/2014/main" id="{00000000-0008-0000-2000-0000C8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7" name="99 CuadroTexto">
          <a:extLst>
            <a:ext uri="{FF2B5EF4-FFF2-40B4-BE49-F238E27FC236}">
              <a16:creationId xmlns:a16="http://schemas.microsoft.com/office/drawing/2014/main" id="{00000000-0008-0000-2000-0000C9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8" name="100 CuadroTexto">
          <a:extLst>
            <a:ext uri="{FF2B5EF4-FFF2-40B4-BE49-F238E27FC236}">
              <a16:creationId xmlns:a16="http://schemas.microsoft.com/office/drawing/2014/main" id="{00000000-0008-0000-2000-0000CA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019" name="101 CuadroTexto">
          <a:extLst>
            <a:ext uri="{FF2B5EF4-FFF2-40B4-BE49-F238E27FC236}">
              <a16:creationId xmlns:a16="http://schemas.microsoft.com/office/drawing/2014/main" id="{00000000-0008-0000-2000-0000CB0B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020" name="118 CuadroTexto">
          <a:extLst>
            <a:ext uri="{FF2B5EF4-FFF2-40B4-BE49-F238E27FC236}">
              <a16:creationId xmlns:a16="http://schemas.microsoft.com/office/drawing/2014/main" id="{00000000-0008-0000-2000-0000C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1" name="119 CuadroTexto">
          <a:extLst>
            <a:ext uri="{FF2B5EF4-FFF2-40B4-BE49-F238E27FC236}">
              <a16:creationId xmlns:a16="http://schemas.microsoft.com/office/drawing/2014/main" id="{00000000-0008-0000-2000-0000C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2" name="120 CuadroTexto">
          <a:extLst>
            <a:ext uri="{FF2B5EF4-FFF2-40B4-BE49-F238E27FC236}">
              <a16:creationId xmlns:a16="http://schemas.microsoft.com/office/drawing/2014/main" id="{00000000-0008-0000-2000-0000C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3" name="121 CuadroTexto">
          <a:extLst>
            <a:ext uri="{FF2B5EF4-FFF2-40B4-BE49-F238E27FC236}">
              <a16:creationId xmlns:a16="http://schemas.microsoft.com/office/drawing/2014/main" id="{00000000-0008-0000-2000-0000C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4" name="122 CuadroTexto">
          <a:extLst>
            <a:ext uri="{FF2B5EF4-FFF2-40B4-BE49-F238E27FC236}">
              <a16:creationId xmlns:a16="http://schemas.microsoft.com/office/drawing/2014/main" id="{00000000-0008-0000-2000-0000D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5" name="123 CuadroTexto">
          <a:extLst>
            <a:ext uri="{FF2B5EF4-FFF2-40B4-BE49-F238E27FC236}">
              <a16:creationId xmlns:a16="http://schemas.microsoft.com/office/drawing/2014/main" id="{00000000-0008-0000-2000-0000D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6" name="124 CuadroTexto">
          <a:extLst>
            <a:ext uri="{FF2B5EF4-FFF2-40B4-BE49-F238E27FC236}">
              <a16:creationId xmlns:a16="http://schemas.microsoft.com/office/drawing/2014/main" id="{00000000-0008-0000-2000-0000D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7" name="125 CuadroTexto">
          <a:extLst>
            <a:ext uri="{FF2B5EF4-FFF2-40B4-BE49-F238E27FC236}">
              <a16:creationId xmlns:a16="http://schemas.microsoft.com/office/drawing/2014/main" id="{00000000-0008-0000-2000-0000D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8" name="143 CuadroTexto">
          <a:extLst>
            <a:ext uri="{FF2B5EF4-FFF2-40B4-BE49-F238E27FC236}">
              <a16:creationId xmlns:a16="http://schemas.microsoft.com/office/drawing/2014/main" id="{00000000-0008-0000-2000-0000D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29" name="144 CuadroTexto">
          <a:extLst>
            <a:ext uri="{FF2B5EF4-FFF2-40B4-BE49-F238E27FC236}">
              <a16:creationId xmlns:a16="http://schemas.microsoft.com/office/drawing/2014/main" id="{00000000-0008-0000-2000-0000D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0" name="145 CuadroTexto">
          <a:extLst>
            <a:ext uri="{FF2B5EF4-FFF2-40B4-BE49-F238E27FC236}">
              <a16:creationId xmlns:a16="http://schemas.microsoft.com/office/drawing/2014/main" id="{00000000-0008-0000-2000-0000D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1" name="146 CuadroTexto">
          <a:extLst>
            <a:ext uri="{FF2B5EF4-FFF2-40B4-BE49-F238E27FC236}">
              <a16:creationId xmlns:a16="http://schemas.microsoft.com/office/drawing/2014/main" id="{00000000-0008-0000-2000-0000D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2" name="147 CuadroTexto">
          <a:extLst>
            <a:ext uri="{FF2B5EF4-FFF2-40B4-BE49-F238E27FC236}">
              <a16:creationId xmlns:a16="http://schemas.microsoft.com/office/drawing/2014/main" id="{00000000-0008-0000-2000-0000D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3" name="148 CuadroTexto">
          <a:extLst>
            <a:ext uri="{FF2B5EF4-FFF2-40B4-BE49-F238E27FC236}">
              <a16:creationId xmlns:a16="http://schemas.microsoft.com/office/drawing/2014/main" id="{00000000-0008-0000-2000-0000D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4" name="149 CuadroTexto">
          <a:extLst>
            <a:ext uri="{FF2B5EF4-FFF2-40B4-BE49-F238E27FC236}">
              <a16:creationId xmlns:a16="http://schemas.microsoft.com/office/drawing/2014/main" id="{00000000-0008-0000-2000-0000D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5" name="150 CuadroTexto">
          <a:extLst>
            <a:ext uri="{FF2B5EF4-FFF2-40B4-BE49-F238E27FC236}">
              <a16:creationId xmlns:a16="http://schemas.microsoft.com/office/drawing/2014/main" id="{00000000-0008-0000-2000-0000D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6" name="151 CuadroTexto">
          <a:extLst>
            <a:ext uri="{FF2B5EF4-FFF2-40B4-BE49-F238E27FC236}">
              <a16:creationId xmlns:a16="http://schemas.microsoft.com/office/drawing/2014/main" id="{00000000-0008-0000-2000-0000D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7" name="152 CuadroTexto">
          <a:extLst>
            <a:ext uri="{FF2B5EF4-FFF2-40B4-BE49-F238E27FC236}">
              <a16:creationId xmlns:a16="http://schemas.microsoft.com/office/drawing/2014/main" id="{00000000-0008-0000-2000-0000D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8" name="153 CuadroTexto">
          <a:extLst>
            <a:ext uri="{FF2B5EF4-FFF2-40B4-BE49-F238E27FC236}">
              <a16:creationId xmlns:a16="http://schemas.microsoft.com/office/drawing/2014/main" id="{00000000-0008-0000-2000-0000D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39" name="154 CuadroTexto">
          <a:extLst>
            <a:ext uri="{FF2B5EF4-FFF2-40B4-BE49-F238E27FC236}">
              <a16:creationId xmlns:a16="http://schemas.microsoft.com/office/drawing/2014/main" id="{00000000-0008-0000-2000-0000D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0" name="155 CuadroTexto">
          <a:extLst>
            <a:ext uri="{FF2B5EF4-FFF2-40B4-BE49-F238E27FC236}">
              <a16:creationId xmlns:a16="http://schemas.microsoft.com/office/drawing/2014/main" id="{00000000-0008-0000-2000-0000E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1" name="156 CuadroTexto">
          <a:extLst>
            <a:ext uri="{FF2B5EF4-FFF2-40B4-BE49-F238E27FC236}">
              <a16:creationId xmlns:a16="http://schemas.microsoft.com/office/drawing/2014/main" id="{00000000-0008-0000-2000-0000E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2" name="157 CuadroTexto">
          <a:extLst>
            <a:ext uri="{FF2B5EF4-FFF2-40B4-BE49-F238E27FC236}">
              <a16:creationId xmlns:a16="http://schemas.microsoft.com/office/drawing/2014/main" id="{00000000-0008-0000-2000-0000E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3" name="158 CuadroTexto">
          <a:extLst>
            <a:ext uri="{FF2B5EF4-FFF2-40B4-BE49-F238E27FC236}">
              <a16:creationId xmlns:a16="http://schemas.microsoft.com/office/drawing/2014/main" id="{00000000-0008-0000-2000-0000E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4" name="159 CuadroTexto">
          <a:extLst>
            <a:ext uri="{FF2B5EF4-FFF2-40B4-BE49-F238E27FC236}">
              <a16:creationId xmlns:a16="http://schemas.microsoft.com/office/drawing/2014/main" id="{00000000-0008-0000-2000-0000E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5" name="160 CuadroTexto">
          <a:extLst>
            <a:ext uri="{FF2B5EF4-FFF2-40B4-BE49-F238E27FC236}">
              <a16:creationId xmlns:a16="http://schemas.microsoft.com/office/drawing/2014/main" id="{00000000-0008-0000-2000-0000E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6" name="161 CuadroTexto">
          <a:extLst>
            <a:ext uri="{FF2B5EF4-FFF2-40B4-BE49-F238E27FC236}">
              <a16:creationId xmlns:a16="http://schemas.microsoft.com/office/drawing/2014/main" id="{00000000-0008-0000-2000-0000E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7" name="162 CuadroTexto">
          <a:extLst>
            <a:ext uri="{FF2B5EF4-FFF2-40B4-BE49-F238E27FC236}">
              <a16:creationId xmlns:a16="http://schemas.microsoft.com/office/drawing/2014/main" id="{00000000-0008-0000-2000-0000E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8" name="163 CuadroTexto">
          <a:extLst>
            <a:ext uri="{FF2B5EF4-FFF2-40B4-BE49-F238E27FC236}">
              <a16:creationId xmlns:a16="http://schemas.microsoft.com/office/drawing/2014/main" id="{00000000-0008-0000-2000-0000E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49" name="164 CuadroTexto">
          <a:extLst>
            <a:ext uri="{FF2B5EF4-FFF2-40B4-BE49-F238E27FC236}">
              <a16:creationId xmlns:a16="http://schemas.microsoft.com/office/drawing/2014/main" id="{00000000-0008-0000-2000-0000E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0" name="165 CuadroTexto">
          <a:extLst>
            <a:ext uri="{FF2B5EF4-FFF2-40B4-BE49-F238E27FC236}">
              <a16:creationId xmlns:a16="http://schemas.microsoft.com/office/drawing/2014/main" id="{00000000-0008-0000-2000-0000E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1" name="166 CuadroTexto">
          <a:extLst>
            <a:ext uri="{FF2B5EF4-FFF2-40B4-BE49-F238E27FC236}">
              <a16:creationId xmlns:a16="http://schemas.microsoft.com/office/drawing/2014/main" id="{00000000-0008-0000-2000-0000E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2" name="167 CuadroTexto">
          <a:extLst>
            <a:ext uri="{FF2B5EF4-FFF2-40B4-BE49-F238E27FC236}">
              <a16:creationId xmlns:a16="http://schemas.microsoft.com/office/drawing/2014/main" id="{00000000-0008-0000-2000-0000E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3" name="168 CuadroTexto">
          <a:extLst>
            <a:ext uri="{FF2B5EF4-FFF2-40B4-BE49-F238E27FC236}">
              <a16:creationId xmlns:a16="http://schemas.microsoft.com/office/drawing/2014/main" id="{00000000-0008-0000-2000-0000E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4" name="169 CuadroTexto">
          <a:extLst>
            <a:ext uri="{FF2B5EF4-FFF2-40B4-BE49-F238E27FC236}">
              <a16:creationId xmlns:a16="http://schemas.microsoft.com/office/drawing/2014/main" id="{00000000-0008-0000-2000-0000E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5" name="170 CuadroTexto">
          <a:extLst>
            <a:ext uri="{FF2B5EF4-FFF2-40B4-BE49-F238E27FC236}">
              <a16:creationId xmlns:a16="http://schemas.microsoft.com/office/drawing/2014/main" id="{00000000-0008-0000-2000-0000E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6" name="171 CuadroTexto">
          <a:extLst>
            <a:ext uri="{FF2B5EF4-FFF2-40B4-BE49-F238E27FC236}">
              <a16:creationId xmlns:a16="http://schemas.microsoft.com/office/drawing/2014/main" id="{00000000-0008-0000-2000-0000F0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7" name="172 CuadroTexto">
          <a:extLst>
            <a:ext uri="{FF2B5EF4-FFF2-40B4-BE49-F238E27FC236}">
              <a16:creationId xmlns:a16="http://schemas.microsoft.com/office/drawing/2014/main" id="{00000000-0008-0000-2000-0000F1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8" name="173 CuadroTexto">
          <a:extLst>
            <a:ext uri="{FF2B5EF4-FFF2-40B4-BE49-F238E27FC236}">
              <a16:creationId xmlns:a16="http://schemas.microsoft.com/office/drawing/2014/main" id="{00000000-0008-0000-2000-0000F2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59" name="174 CuadroTexto">
          <a:extLst>
            <a:ext uri="{FF2B5EF4-FFF2-40B4-BE49-F238E27FC236}">
              <a16:creationId xmlns:a16="http://schemas.microsoft.com/office/drawing/2014/main" id="{00000000-0008-0000-2000-0000F3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0" name="175 CuadroTexto">
          <a:extLst>
            <a:ext uri="{FF2B5EF4-FFF2-40B4-BE49-F238E27FC236}">
              <a16:creationId xmlns:a16="http://schemas.microsoft.com/office/drawing/2014/main" id="{00000000-0008-0000-2000-0000F4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1" name="176 CuadroTexto">
          <a:extLst>
            <a:ext uri="{FF2B5EF4-FFF2-40B4-BE49-F238E27FC236}">
              <a16:creationId xmlns:a16="http://schemas.microsoft.com/office/drawing/2014/main" id="{00000000-0008-0000-2000-0000F5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2" name="177 CuadroTexto">
          <a:extLst>
            <a:ext uri="{FF2B5EF4-FFF2-40B4-BE49-F238E27FC236}">
              <a16:creationId xmlns:a16="http://schemas.microsoft.com/office/drawing/2014/main" id="{00000000-0008-0000-2000-0000F6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3" name="178 CuadroTexto">
          <a:extLst>
            <a:ext uri="{FF2B5EF4-FFF2-40B4-BE49-F238E27FC236}">
              <a16:creationId xmlns:a16="http://schemas.microsoft.com/office/drawing/2014/main" id="{00000000-0008-0000-2000-0000F7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4" name="179 CuadroTexto">
          <a:extLst>
            <a:ext uri="{FF2B5EF4-FFF2-40B4-BE49-F238E27FC236}">
              <a16:creationId xmlns:a16="http://schemas.microsoft.com/office/drawing/2014/main" id="{00000000-0008-0000-2000-0000F8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5" name="180 CuadroTexto">
          <a:extLst>
            <a:ext uri="{FF2B5EF4-FFF2-40B4-BE49-F238E27FC236}">
              <a16:creationId xmlns:a16="http://schemas.microsoft.com/office/drawing/2014/main" id="{00000000-0008-0000-2000-0000F9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6" name="181 CuadroTexto">
          <a:extLst>
            <a:ext uri="{FF2B5EF4-FFF2-40B4-BE49-F238E27FC236}">
              <a16:creationId xmlns:a16="http://schemas.microsoft.com/office/drawing/2014/main" id="{00000000-0008-0000-2000-0000FA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7" name="182 CuadroTexto">
          <a:extLst>
            <a:ext uri="{FF2B5EF4-FFF2-40B4-BE49-F238E27FC236}">
              <a16:creationId xmlns:a16="http://schemas.microsoft.com/office/drawing/2014/main" id="{00000000-0008-0000-2000-0000FB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8" name="183 CuadroTexto">
          <a:extLst>
            <a:ext uri="{FF2B5EF4-FFF2-40B4-BE49-F238E27FC236}">
              <a16:creationId xmlns:a16="http://schemas.microsoft.com/office/drawing/2014/main" id="{00000000-0008-0000-2000-0000FC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69" name="184 CuadroTexto">
          <a:extLst>
            <a:ext uri="{FF2B5EF4-FFF2-40B4-BE49-F238E27FC236}">
              <a16:creationId xmlns:a16="http://schemas.microsoft.com/office/drawing/2014/main" id="{00000000-0008-0000-2000-0000FD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0" name="185 CuadroTexto">
          <a:extLst>
            <a:ext uri="{FF2B5EF4-FFF2-40B4-BE49-F238E27FC236}">
              <a16:creationId xmlns:a16="http://schemas.microsoft.com/office/drawing/2014/main" id="{00000000-0008-0000-2000-0000FE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1" name="186 CuadroTexto">
          <a:extLst>
            <a:ext uri="{FF2B5EF4-FFF2-40B4-BE49-F238E27FC236}">
              <a16:creationId xmlns:a16="http://schemas.microsoft.com/office/drawing/2014/main" id="{00000000-0008-0000-2000-0000FF0B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2" name="187 CuadroTexto">
          <a:extLst>
            <a:ext uri="{FF2B5EF4-FFF2-40B4-BE49-F238E27FC236}">
              <a16:creationId xmlns:a16="http://schemas.microsoft.com/office/drawing/2014/main" id="{00000000-0008-0000-2000-00000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3" name="188 CuadroTexto">
          <a:extLst>
            <a:ext uri="{FF2B5EF4-FFF2-40B4-BE49-F238E27FC236}">
              <a16:creationId xmlns:a16="http://schemas.microsoft.com/office/drawing/2014/main" id="{00000000-0008-0000-2000-00000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4" name="189 CuadroTexto">
          <a:extLst>
            <a:ext uri="{FF2B5EF4-FFF2-40B4-BE49-F238E27FC236}">
              <a16:creationId xmlns:a16="http://schemas.microsoft.com/office/drawing/2014/main" id="{00000000-0008-0000-2000-00000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5" name="190 CuadroTexto">
          <a:extLst>
            <a:ext uri="{FF2B5EF4-FFF2-40B4-BE49-F238E27FC236}">
              <a16:creationId xmlns:a16="http://schemas.microsoft.com/office/drawing/2014/main" id="{00000000-0008-0000-2000-00000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6" name="191 CuadroTexto">
          <a:extLst>
            <a:ext uri="{FF2B5EF4-FFF2-40B4-BE49-F238E27FC236}">
              <a16:creationId xmlns:a16="http://schemas.microsoft.com/office/drawing/2014/main" id="{00000000-0008-0000-2000-00000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7" name="192 CuadroTexto">
          <a:extLst>
            <a:ext uri="{FF2B5EF4-FFF2-40B4-BE49-F238E27FC236}">
              <a16:creationId xmlns:a16="http://schemas.microsoft.com/office/drawing/2014/main" id="{00000000-0008-0000-2000-00000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8" name="193 CuadroTexto">
          <a:extLst>
            <a:ext uri="{FF2B5EF4-FFF2-40B4-BE49-F238E27FC236}">
              <a16:creationId xmlns:a16="http://schemas.microsoft.com/office/drawing/2014/main" id="{00000000-0008-0000-2000-00000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79" name="194 CuadroTexto">
          <a:extLst>
            <a:ext uri="{FF2B5EF4-FFF2-40B4-BE49-F238E27FC236}">
              <a16:creationId xmlns:a16="http://schemas.microsoft.com/office/drawing/2014/main" id="{00000000-0008-0000-2000-00000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0" name="195 CuadroTexto">
          <a:extLst>
            <a:ext uri="{FF2B5EF4-FFF2-40B4-BE49-F238E27FC236}">
              <a16:creationId xmlns:a16="http://schemas.microsoft.com/office/drawing/2014/main" id="{00000000-0008-0000-2000-00000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1" name="196 CuadroTexto">
          <a:extLst>
            <a:ext uri="{FF2B5EF4-FFF2-40B4-BE49-F238E27FC236}">
              <a16:creationId xmlns:a16="http://schemas.microsoft.com/office/drawing/2014/main" id="{00000000-0008-0000-2000-00000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2" name="197 CuadroTexto">
          <a:extLst>
            <a:ext uri="{FF2B5EF4-FFF2-40B4-BE49-F238E27FC236}">
              <a16:creationId xmlns:a16="http://schemas.microsoft.com/office/drawing/2014/main" id="{00000000-0008-0000-2000-00000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3" name="198 CuadroTexto">
          <a:extLst>
            <a:ext uri="{FF2B5EF4-FFF2-40B4-BE49-F238E27FC236}">
              <a16:creationId xmlns:a16="http://schemas.microsoft.com/office/drawing/2014/main" id="{00000000-0008-0000-2000-00000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4" name="199 CuadroTexto">
          <a:extLst>
            <a:ext uri="{FF2B5EF4-FFF2-40B4-BE49-F238E27FC236}">
              <a16:creationId xmlns:a16="http://schemas.microsoft.com/office/drawing/2014/main" id="{00000000-0008-0000-2000-00000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5" name="200 CuadroTexto">
          <a:extLst>
            <a:ext uri="{FF2B5EF4-FFF2-40B4-BE49-F238E27FC236}">
              <a16:creationId xmlns:a16="http://schemas.microsoft.com/office/drawing/2014/main" id="{00000000-0008-0000-2000-00000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6" name="201 CuadroTexto">
          <a:extLst>
            <a:ext uri="{FF2B5EF4-FFF2-40B4-BE49-F238E27FC236}">
              <a16:creationId xmlns:a16="http://schemas.microsoft.com/office/drawing/2014/main" id="{00000000-0008-0000-2000-00000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7" name="202 CuadroTexto">
          <a:extLst>
            <a:ext uri="{FF2B5EF4-FFF2-40B4-BE49-F238E27FC236}">
              <a16:creationId xmlns:a16="http://schemas.microsoft.com/office/drawing/2014/main" id="{00000000-0008-0000-2000-00000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8" name="203 CuadroTexto">
          <a:extLst>
            <a:ext uri="{FF2B5EF4-FFF2-40B4-BE49-F238E27FC236}">
              <a16:creationId xmlns:a16="http://schemas.microsoft.com/office/drawing/2014/main" id="{00000000-0008-0000-2000-00001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89" name="204 CuadroTexto">
          <a:extLst>
            <a:ext uri="{FF2B5EF4-FFF2-40B4-BE49-F238E27FC236}">
              <a16:creationId xmlns:a16="http://schemas.microsoft.com/office/drawing/2014/main" id="{00000000-0008-0000-2000-00001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0" name="205 CuadroTexto">
          <a:extLst>
            <a:ext uri="{FF2B5EF4-FFF2-40B4-BE49-F238E27FC236}">
              <a16:creationId xmlns:a16="http://schemas.microsoft.com/office/drawing/2014/main" id="{00000000-0008-0000-2000-00001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1" name="206 CuadroTexto">
          <a:extLst>
            <a:ext uri="{FF2B5EF4-FFF2-40B4-BE49-F238E27FC236}">
              <a16:creationId xmlns:a16="http://schemas.microsoft.com/office/drawing/2014/main" id="{00000000-0008-0000-2000-00001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2" name="207 CuadroTexto">
          <a:extLst>
            <a:ext uri="{FF2B5EF4-FFF2-40B4-BE49-F238E27FC236}">
              <a16:creationId xmlns:a16="http://schemas.microsoft.com/office/drawing/2014/main" id="{00000000-0008-0000-2000-00001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3" name="208 CuadroTexto">
          <a:extLst>
            <a:ext uri="{FF2B5EF4-FFF2-40B4-BE49-F238E27FC236}">
              <a16:creationId xmlns:a16="http://schemas.microsoft.com/office/drawing/2014/main" id="{00000000-0008-0000-2000-00001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4" name="209 CuadroTexto">
          <a:extLst>
            <a:ext uri="{FF2B5EF4-FFF2-40B4-BE49-F238E27FC236}">
              <a16:creationId xmlns:a16="http://schemas.microsoft.com/office/drawing/2014/main" id="{00000000-0008-0000-2000-00001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5" name="210 CuadroTexto">
          <a:extLst>
            <a:ext uri="{FF2B5EF4-FFF2-40B4-BE49-F238E27FC236}">
              <a16:creationId xmlns:a16="http://schemas.microsoft.com/office/drawing/2014/main" id="{00000000-0008-0000-2000-00001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6" name="211 CuadroTexto">
          <a:extLst>
            <a:ext uri="{FF2B5EF4-FFF2-40B4-BE49-F238E27FC236}">
              <a16:creationId xmlns:a16="http://schemas.microsoft.com/office/drawing/2014/main" id="{00000000-0008-0000-2000-00001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7" name="212 CuadroTexto">
          <a:extLst>
            <a:ext uri="{FF2B5EF4-FFF2-40B4-BE49-F238E27FC236}">
              <a16:creationId xmlns:a16="http://schemas.microsoft.com/office/drawing/2014/main" id="{00000000-0008-0000-2000-00001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8" name="213 CuadroTexto">
          <a:extLst>
            <a:ext uri="{FF2B5EF4-FFF2-40B4-BE49-F238E27FC236}">
              <a16:creationId xmlns:a16="http://schemas.microsoft.com/office/drawing/2014/main" id="{00000000-0008-0000-2000-00001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099" name="214 CuadroTexto">
          <a:extLst>
            <a:ext uri="{FF2B5EF4-FFF2-40B4-BE49-F238E27FC236}">
              <a16:creationId xmlns:a16="http://schemas.microsoft.com/office/drawing/2014/main" id="{00000000-0008-0000-2000-00001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0" name="215 CuadroTexto">
          <a:extLst>
            <a:ext uri="{FF2B5EF4-FFF2-40B4-BE49-F238E27FC236}">
              <a16:creationId xmlns:a16="http://schemas.microsoft.com/office/drawing/2014/main" id="{00000000-0008-0000-2000-00001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1" name="216 CuadroTexto">
          <a:extLst>
            <a:ext uri="{FF2B5EF4-FFF2-40B4-BE49-F238E27FC236}">
              <a16:creationId xmlns:a16="http://schemas.microsoft.com/office/drawing/2014/main" id="{00000000-0008-0000-2000-00001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2" name="217 CuadroTexto">
          <a:extLst>
            <a:ext uri="{FF2B5EF4-FFF2-40B4-BE49-F238E27FC236}">
              <a16:creationId xmlns:a16="http://schemas.microsoft.com/office/drawing/2014/main" id="{00000000-0008-0000-2000-00001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3" name="218 CuadroTexto">
          <a:extLst>
            <a:ext uri="{FF2B5EF4-FFF2-40B4-BE49-F238E27FC236}">
              <a16:creationId xmlns:a16="http://schemas.microsoft.com/office/drawing/2014/main" id="{00000000-0008-0000-2000-00001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4" name="219 CuadroTexto">
          <a:extLst>
            <a:ext uri="{FF2B5EF4-FFF2-40B4-BE49-F238E27FC236}">
              <a16:creationId xmlns:a16="http://schemas.microsoft.com/office/drawing/2014/main" id="{00000000-0008-0000-2000-00002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5" name="220 CuadroTexto">
          <a:extLst>
            <a:ext uri="{FF2B5EF4-FFF2-40B4-BE49-F238E27FC236}">
              <a16:creationId xmlns:a16="http://schemas.microsoft.com/office/drawing/2014/main" id="{00000000-0008-0000-2000-00002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6" name="221 CuadroTexto">
          <a:extLst>
            <a:ext uri="{FF2B5EF4-FFF2-40B4-BE49-F238E27FC236}">
              <a16:creationId xmlns:a16="http://schemas.microsoft.com/office/drawing/2014/main" id="{00000000-0008-0000-2000-00002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7" name="222 CuadroTexto">
          <a:extLst>
            <a:ext uri="{FF2B5EF4-FFF2-40B4-BE49-F238E27FC236}">
              <a16:creationId xmlns:a16="http://schemas.microsoft.com/office/drawing/2014/main" id="{00000000-0008-0000-2000-00002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8" name="223 CuadroTexto">
          <a:extLst>
            <a:ext uri="{FF2B5EF4-FFF2-40B4-BE49-F238E27FC236}">
              <a16:creationId xmlns:a16="http://schemas.microsoft.com/office/drawing/2014/main" id="{00000000-0008-0000-2000-00002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09" name="224 CuadroTexto">
          <a:extLst>
            <a:ext uri="{FF2B5EF4-FFF2-40B4-BE49-F238E27FC236}">
              <a16:creationId xmlns:a16="http://schemas.microsoft.com/office/drawing/2014/main" id="{00000000-0008-0000-2000-00002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0" name="225 CuadroTexto">
          <a:extLst>
            <a:ext uri="{FF2B5EF4-FFF2-40B4-BE49-F238E27FC236}">
              <a16:creationId xmlns:a16="http://schemas.microsoft.com/office/drawing/2014/main" id="{00000000-0008-0000-2000-00002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1" name="226 CuadroTexto">
          <a:extLst>
            <a:ext uri="{FF2B5EF4-FFF2-40B4-BE49-F238E27FC236}">
              <a16:creationId xmlns:a16="http://schemas.microsoft.com/office/drawing/2014/main" id="{00000000-0008-0000-2000-00002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2" name="227 CuadroTexto">
          <a:extLst>
            <a:ext uri="{FF2B5EF4-FFF2-40B4-BE49-F238E27FC236}">
              <a16:creationId xmlns:a16="http://schemas.microsoft.com/office/drawing/2014/main" id="{00000000-0008-0000-2000-00002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3" name="228 CuadroTexto">
          <a:extLst>
            <a:ext uri="{FF2B5EF4-FFF2-40B4-BE49-F238E27FC236}">
              <a16:creationId xmlns:a16="http://schemas.microsoft.com/office/drawing/2014/main" id="{00000000-0008-0000-2000-00002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4" name="229 CuadroTexto">
          <a:extLst>
            <a:ext uri="{FF2B5EF4-FFF2-40B4-BE49-F238E27FC236}">
              <a16:creationId xmlns:a16="http://schemas.microsoft.com/office/drawing/2014/main" id="{00000000-0008-0000-2000-00002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5" name="230 CuadroTexto">
          <a:extLst>
            <a:ext uri="{FF2B5EF4-FFF2-40B4-BE49-F238E27FC236}">
              <a16:creationId xmlns:a16="http://schemas.microsoft.com/office/drawing/2014/main" id="{00000000-0008-0000-2000-00002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6" name="231 CuadroTexto">
          <a:extLst>
            <a:ext uri="{FF2B5EF4-FFF2-40B4-BE49-F238E27FC236}">
              <a16:creationId xmlns:a16="http://schemas.microsoft.com/office/drawing/2014/main" id="{00000000-0008-0000-2000-00002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7" name="232 CuadroTexto">
          <a:extLst>
            <a:ext uri="{FF2B5EF4-FFF2-40B4-BE49-F238E27FC236}">
              <a16:creationId xmlns:a16="http://schemas.microsoft.com/office/drawing/2014/main" id="{00000000-0008-0000-2000-00002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8" name="233 CuadroTexto">
          <a:extLst>
            <a:ext uri="{FF2B5EF4-FFF2-40B4-BE49-F238E27FC236}">
              <a16:creationId xmlns:a16="http://schemas.microsoft.com/office/drawing/2014/main" id="{00000000-0008-0000-2000-00002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19" name="234 CuadroTexto">
          <a:extLst>
            <a:ext uri="{FF2B5EF4-FFF2-40B4-BE49-F238E27FC236}">
              <a16:creationId xmlns:a16="http://schemas.microsoft.com/office/drawing/2014/main" id="{00000000-0008-0000-2000-00002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0" name="235 CuadroTexto">
          <a:extLst>
            <a:ext uri="{FF2B5EF4-FFF2-40B4-BE49-F238E27FC236}">
              <a16:creationId xmlns:a16="http://schemas.microsoft.com/office/drawing/2014/main" id="{00000000-0008-0000-2000-00003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1" name="236 CuadroTexto">
          <a:extLst>
            <a:ext uri="{FF2B5EF4-FFF2-40B4-BE49-F238E27FC236}">
              <a16:creationId xmlns:a16="http://schemas.microsoft.com/office/drawing/2014/main" id="{00000000-0008-0000-2000-00003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2" name="237 CuadroTexto">
          <a:extLst>
            <a:ext uri="{FF2B5EF4-FFF2-40B4-BE49-F238E27FC236}">
              <a16:creationId xmlns:a16="http://schemas.microsoft.com/office/drawing/2014/main" id="{00000000-0008-0000-2000-00003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3" name="238 CuadroTexto">
          <a:extLst>
            <a:ext uri="{FF2B5EF4-FFF2-40B4-BE49-F238E27FC236}">
              <a16:creationId xmlns:a16="http://schemas.microsoft.com/office/drawing/2014/main" id="{00000000-0008-0000-2000-00003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4" name="239 CuadroTexto">
          <a:extLst>
            <a:ext uri="{FF2B5EF4-FFF2-40B4-BE49-F238E27FC236}">
              <a16:creationId xmlns:a16="http://schemas.microsoft.com/office/drawing/2014/main" id="{00000000-0008-0000-2000-00003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5" name="240 CuadroTexto">
          <a:extLst>
            <a:ext uri="{FF2B5EF4-FFF2-40B4-BE49-F238E27FC236}">
              <a16:creationId xmlns:a16="http://schemas.microsoft.com/office/drawing/2014/main" id="{00000000-0008-0000-2000-00003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6" name="241 CuadroTexto">
          <a:extLst>
            <a:ext uri="{FF2B5EF4-FFF2-40B4-BE49-F238E27FC236}">
              <a16:creationId xmlns:a16="http://schemas.microsoft.com/office/drawing/2014/main" id="{00000000-0008-0000-2000-00003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7" name="242 CuadroTexto">
          <a:extLst>
            <a:ext uri="{FF2B5EF4-FFF2-40B4-BE49-F238E27FC236}">
              <a16:creationId xmlns:a16="http://schemas.microsoft.com/office/drawing/2014/main" id="{00000000-0008-0000-2000-00003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8" name="243 CuadroTexto">
          <a:extLst>
            <a:ext uri="{FF2B5EF4-FFF2-40B4-BE49-F238E27FC236}">
              <a16:creationId xmlns:a16="http://schemas.microsoft.com/office/drawing/2014/main" id="{00000000-0008-0000-2000-00003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29" name="244 CuadroTexto">
          <a:extLst>
            <a:ext uri="{FF2B5EF4-FFF2-40B4-BE49-F238E27FC236}">
              <a16:creationId xmlns:a16="http://schemas.microsoft.com/office/drawing/2014/main" id="{00000000-0008-0000-2000-00003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0" name="245 CuadroTexto">
          <a:extLst>
            <a:ext uri="{FF2B5EF4-FFF2-40B4-BE49-F238E27FC236}">
              <a16:creationId xmlns:a16="http://schemas.microsoft.com/office/drawing/2014/main" id="{00000000-0008-0000-2000-00003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1" name="246 CuadroTexto">
          <a:extLst>
            <a:ext uri="{FF2B5EF4-FFF2-40B4-BE49-F238E27FC236}">
              <a16:creationId xmlns:a16="http://schemas.microsoft.com/office/drawing/2014/main" id="{00000000-0008-0000-2000-00003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2" name="247 CuadroTexto">
          <a:extLst>
            <a:ext uri="{FF2B5EF4-FFF2-40B4-BE49-F238E27FC236}">
              <a16:creationId xmlns:a16="http://schemas.microsoft.com/office/drawing/2014/main" id="{00000000-0008-0000-2000-00003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3" name="248 CuadroTexto">
          <a:extLst>
            <a:ext uri="{FF2B5EF4-FFF2-40B4-BE49-F238E27FC236}">
              <a16:creationId xmlns:a16="http://schemas.microsoft.com/office/drawing/2014/main" id="{00000000-0008-0000-2000-00003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4" name="249 CuadroTexto">
          <a:extLst>
            <a:ext uri="{FF2B5EF4-FFF2-40B4-BE49-F238E27FC236}">
              <a16:creationId xmlns:a16="http://schemas.microsoft.com/office/drawing/2014/main" id="{00000000-0008-0000-2000-00003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5" name="250 CuadroTexto">
          <a:extLst>
            <a:ext uri="{FF2B5EF4-FFF2-40B4-BE49-F238E27FC236}">
              <a16:creationId xmlns:a16="http://schemas.microsoft.com/office/drawing/2014/main" id="{00000000-0008-0000-2000-00003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6" name="251 CuadroTexto">
          <a:extLst>
            <a:ext uri="{FF2B5EF4-FFF2-40B4-BE49-F238E27FC236}">
              <a16:creationId xmlns:a16="http://schemas.microsoft.com/office/drawing/2014/main" id="{00000000-0008-0000-2000-00004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7" name="252 CuadroTexto">
          <a:extLst>
            <a:ext uri="{FF2B5EF4-FFF2-40B4-BE49-F238E27FC236}">
              <a16:creationId xmlns:a16="http://schemas.microsoft.com/office/drawing/2014/main" id="{00000000-0008-0000-2000-00004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8" name="253 CuadroTexto">
          <a:extLst>
            <a:ext uri="{FF2B5EF4-FFF2-40B4-BE49-F238E27FC236}">
              <a16:creationId xmlns:a16="http://schemas.microsoft.com/office/drawing/2014/main" id="{00000000-0008-0000-2000-00004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39" name="254 CuadroTexto">
          <a:extLst>
            <a:ext uri="{FF2B5EF4-FFF2-40B4-BE49-F238E27FC236}">
              <a16:creationId xmlns:a16="http://schemas.microsoft.com/office/drawing/2014/main" id="{00000000-0008-0000-2000-00004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0" name="255 CuadroTexto">
          <a:extLst>
            <a:ext uri="{FF2B5EF4-FFF2-40B4-BE49-F238E27FC236}">
              <a16:creationId xmlns:a16="http://schemas.microsoft.com/office/drawing/2014/main" id="{00000000-0008-0000-2000-00004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1" name="256 CuadroTexto">
          <a:extLst>
            <a:ext uri="{FF2B5EF4-FFF2-40B4-BE49-F238E27FC236}">
              <a16:creationId xmlns:a16="http://schemas.microsoft.com/office/drawing/2014/main" id="{00000000-0008-0000-2000-00004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2" name="257 CuadroTexto">
          <a:extLst>
            <a:ext uri="{FF2B5EF4-FFF2-40B4-BE49-F238E27FC236}">
              <a16:creationId xmlns:a16="http://schemas.microsoft.com/office/drawing/2014/main" id="{00000000-0008-0000-2000-00004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3" name="258 CuadroTexto">
          <a:extLst>
            <a:ext uri="{FF2B5EF4-FFF2-40B4-BE49-F238E27FC236}">
              <a16:creationId xmlns:a16="http://schemas.microsoft.com/office/drawing/2014/main" id="{00000000-0008-0000-2000-00004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4" name="259 CuadroTexto">
          <a:extLst>
            <a:ext uri="{FF2B5EF4-FFF2-40B4-BE49-F238E27FC236}">
              <a16:creationId xmlns:a16="http://schemas.microsoft.com/office/drawing/2014/main" id="{00000000-0008-0000-2000-00004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5" name="260 CuadroTexto">
          <a:extLst>
            <a:ext uri="{FF2B5EF4-FFF2-40B4-BE49-F238E27FC236}">
              <a16:creationId xmlns:a16="http://schemas.microsoft.com/office/drawing/2014/main" id="{00000000-0008-0000-2000-00004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6" name="261 CuadroTexto">
          <a:extLst>
            <a:ext uri="{FF2B5EF4-FFF2-40B4-BE49-F238E27FC236}">
              <a16:creationId xmlns:a16="http://schemas.microsoft.com/office/drawing/2014/main" id="{00000000-0008-0000-2000-00004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7" name="262 CuadroTexto">
          <a:extLst>
            <a:ext uri="{FF2B5EF4-FFF2-40B4-BE49-F238E27FC236}">
              <a16:creationId xmlns:a16="http://schemas.microsoft.com/office/drawing/2014/main" id="{00000000-0008-0000-2000-00004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8" name="263 CuadroTexto">
          <a:extLst>
            <a:ext uri="{FF2B5EF4-FFF2-40B4-BE49-F238E27FC236}">
              <a16:creationId xmlns:a16="http://schemas.microsoft.com/office/drawing/2014/main" id="{00000000-0008-0000-2000-00004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49" name="264 CuadroTexto">
          <a:extLst>
            <a:ext uri="{FF2B5EF4-FFF2-40B4-BE49-F238E27FC236}">
              <a16:creationId xmlns:a16="http://schemas.microsoft.com/office/drawing/2014/main" id="{00000000-0008-0000-2000-00004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0" name="265 CuadroTexto">
          <a:extLst>
            <a:ext uri="{FF2B5EF4-FFF2-40B4-BE49-F238E27FC236}">
              <a16:creationId xmlns:a16="http://schemas.microsoft.com/office/drawing/2014/main" id="{00000000-0008-0000-2000-00004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1" name="266 CuadroTexto">
          <a:extLst>
            <a:ext uri="{FF2B5EF4-FFF2-40B4-BE49-F238E27FC236}">
              <a16:creationId xmlns:a16="http://schemas.microsoft.com/office/drawing/2014/main" id="{00000000-0008-0000-2000-00004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52" name="267 CuadroTexto">
          <a:extLst>
            <a:ext uri="{FF2B5EF4-FFF2-40B4-BE49-F238E27FC236}">
              <a16:creationId xmlns:a16="http://schemas.microsoft.com/office/drawing/2014/main" id="{00000000-0008-0000-2000-00005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153" name="268 CuadroTexto">
          <a:extLst>
            <a:ext uri="{FF2B5EF4-FFF2-40B4-BE49-F238E27FC236}">
              <a16:creationId xmlns:a16="http://schemas.microsoft.com/office/drawing/2014/main" id="{00000000-0008-0000-2000-00005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4" name="269 CuadroTexto">
          <a:extLst>
            <a:ext uri="{FF2B5EF4-FFF2-40B4-BE49-F238E27FC236}">
              <a16:creationId xmlns:a16="http://schemas.microsoft.com/office/drawing/2014/main" id="{00000000-0008-0000-2000-000052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5" name="270 CuadroTexto">
          <a:extLst>
            <a:ext uri="{FF2B5EF4-FFF2-40B4-BE49-F238E27FC236}">
              <a16:creationId xmlns:a16="http://schemas.microsoft.com/office/drawing/2014/main" id="{00000000-0008-0000-2000-000053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6" name="271 CuadroTexto">
          <a:extLst>
            <a:ext uri="{FF2B5EF4-FFF2-40B4-BE49-F238E27FC236}">
              <a16:creationId xmlns:a16="http://schemas.microsoft.com/office/drawing/2014/main" id="{00000000-0008-0000-2000-000054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7" name="272 CuadroTexto">
          <a:extLst>
            <a:ext uri="{FF2B5EF4-FFF2-40B4-BE49-F238E27FC236}">
              <a16:creationId xmlns:a16="http://schemas.microsoft.com/office/drawing/2014/main" id="{00000000-0008-0000-2000-000055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8" name="273 CuadroTexto">
          <a:extLst>
            <a:ext uri="{FF2B5EF4-FFF2-40B4-BE49-F238E27FC236}">
              <a16:creationId xmlns:a16="http://schemas.microsoft.com/office/drawing/2014/main" id="{00000000-0008-0000-2000-000056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59" name="274 CuadroTexto">
          <a:extLst>
            <a:ext uri="{FF2B5EF4-FFF2-40B4-BE49-F238E27FC236}">
              <a16:creationId xmlns:a16="http://schemas.microsoft.com/office/drawing/2014/main" id="{00000000-0008-0000-2000-000057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0" name="275 CuadroTexto">
          <a:extLst>
            <a:ext uri="{FF2B5EF4-FFF2-40B4-BE49-F238E27FC236}">
              <a16:creationId xmlns:a16="http://schemas.microsoft.com/office/drawing/2014/main" id="{00000000-0008-0000-2000-000058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1" name="276 CuadroTexto">
          <a:extLst>
            <a:ext uri="{FF2B5EF4-FFF2-40B4-BE49-F238E27FC236}">
              <a16:creationId xmlns:a16="http://schemas.microsoft.com/office/drawing/2014/main" id="{00000000-0008-0000-2000-000059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2" name="277 CuadroTexto">
          <a:extLst>
            <a:ext uri="{FF2B5EF4-FFF2-40B4-BE49-F238E27FC236}">
              <a16:creationId xmlns:a16="http://schemas.microsoft.com/office/drawing/2014/main" id="{00000000-0008-0000-2000-00005A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3" name="278 CuadroTexto">
          <a:extLst>
            <a:ext uri="{FF2B5EF4-FFF2-40B4-BE49-F238E27FC236}">
              <a16:creationId xmlns:a16="http://schemas.microsoft.com/office/drawing/2014/main" id="{00000000-0008-0000-2000-00005B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4" name="279 CuadroTexto">
          <a:extLst>
            <a:ext uri="{FF2B5EF4-FFF2-40B4-BE49-F238E27FC236}">
              <a16:creationId xmlns:a16="http://schemas.microsoft.com/office/drawing/2014/main" id="{00000000-0008-0000-2000-00005C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5" name="280 CuadroTexto">
          <a:extLst>
            <a:ext uri="{FF2B5EF4-FFF2-40B4-BE49-F238E27FC236}">
              <a16:creationId xmlns:a16="http://schemas.microsoft.com/office/drawing/2014/main" id="{00000000-0008-0000-2000-00005D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6" name="281 CuadroTexto">
          <a:extLst>
            <a:ext uri="{FF2B5EF4-FFF2-40B4-BE49-F238E27FC236}">
              <a16:creationId xmlns:a16="http://schemas.microsoft.com/office/drawing/2014/main" id="{00000000-0008-0000-2000-00005E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7" name="282 CuadroTexto">
          <a:extLst>
            <a:ext uri="{FF2B5EF4-FFF2-40B4-BE49-F238E27FC236}">
              <a16:creationId xmlns:a16="http://schemas.microsoft.com/office/drawing/2014/main" id="{00000000-0008-0000-2000-00005F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8" name="283 CuadroTexto">
          <a:extLst>
            <a:ext uri="{FF2B5EF4-FFF2-40B4-BE49-F238E27FC236}">
              <a16:creationId xmlns:a16="http://schemas.microsoft.com/office/drawing/2014/main" id="{00000000-0008-0000-2000-000060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169" name="284 CuadroTexto">
          <a:extLst>
            <a:ext uri="{FF2B5EF4-FFF2-40B4-BE49-F238E27FC236}">
              <a16:creationId xmlns:a16="http://schemas.microsoft.com/office/drawing/2014/main" id="{00000000-0008-0000-2000-0000610C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170" name="285 CuadroTexto">
          <a:extLst>
            <a:ext uri="{FF2B5EF4-FFF2-40B4-BE49-F238E27FC236}">
              <a16:creationId xmlns:a16="http://schemas.microsoft.com/office/drawing/2014/main" id="{00000000-0008-0000-2000-00006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1" name="286 CuadroTexto">
          <a:extLst>
            <a:ext uri="{FF2B5EF4-FFF2-40B4-BE49-F238E27FC236}">
              <a16:creationId xmlns:a16="http://schemas.microsoft.com/office/drawing/2014/main" id="{00000000-0008-0000-2000-00006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2" name="287 CuadroTexto">
          <a:extLst>
            <a:ext uri="{FF2B5EF4-FFF2-40B4-BE49-F238E27FC236}">
              <a16:creationId xmlns:a16="http://schemas.microsoft.com/office/drawing/2014/main" id="{00000000-0008-0000-2000-00006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3" name="288 CuadroTexto">
          <a:extLst>
            <a:ext uri="{FF2B5EF4-FFF2-40B4-BE49-F238E27FC236}">
              <a16:creationId xmlns:a16="http://schemas.microsoft.com/office/drawing/2014/main" id="{00000000-0008-0000-2000-00006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4" name="289 CuadroTexto">
          <a:extLst>
            <a:ext uri="{FF2B5EF4-FFF2-40B4-BE49-F238E27FC236}">
              <a16:creationId xmlns:a16="http://schemas.microsoft.com/office/drawing/2014/main" id="{00000000-0008-0000-2000-00006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5" name="290 CuadroTexto">
          <a:extLst>
            <a:ext uri="{FF2B5EF4-FFF2-40B4-BE49-F238E27FC236}">
              <a16:creationId xmlns:a16="http://schemas.microsoft.com/office/drawing/2014/main" id="{00000000-0008-0000-2000-00006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6" name="291 CuadroTexto">
          <a:extLst>
            <a:ext uri="{FF2B5EF4-FFF2-40B4-BE49-F238E27FC236}">
              <a16:creationId xmlns:a16="http://schemas.microsoft.com/office/drawing/2014/main" id="{00000000-0008-0000-2000-00006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7" name="292 CuadroTexto">
          <a:extLst>
            <a:ext uri="{FF2B5EF4-FFF2-40B4-BE49-F238E27FC236}">
              <a16:creationId xmlns:a16="http://schemas.microsoft.com/office/drawing/2014/main" id="{00000000-0008-0000-2000-00006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8" name="293 CuadroTexto">
          <a:extLst>
            <a:ext uri="{FF2B5EF4-FFF2-40B4-BE49-F238E27FC236}">
              <a16:creationId xmlns:a16="http://schemas.microsoft.com/office/drawing/2014/main" id="{00000000-0008-0000-2000-00006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79" name="294 CuadroTexto">
          <a:extLst>
            <a:ext uri="{FF2B5EF4-FFF2-40B4-BE49-F238E27FC236}">
              <a16:creationId xmlns:a16="http://schemas.microsoft.com/office/drawing/2014/main" id="{00000000-0008-0000-2000-00006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0" name="295 CuadroTexto">
          <a:extLst>
            <a:ext uri="{FF2B5EF4-FFF2-40B4-BE49-F238E27FC236}">
              <a16:creationId xmlns:a16="http://schemas.microsoft.com/office/drawing/2014/main" id="{00000000-0008-0000-2000-00006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81" name="296 CuadroTexto">
          <a:extLst>
            <a:ext uri="{FF2B5EF4-FFF2-40B4-BE49-F238E27FC236}">
              <a16:creationId xmlns:a16="http://schemas.microsoft.com/office/drawing/2014/main" id="{00000000-0008-0000-2000-00006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2" name="298 CuadroTexto">
          <a:extLst>
            <a:ext uri="{FF2B5EF4-FFF2-40B4-BE49-F238E27FC236}">
              <a16:creationId xmlns:a16="http://schemas.microsoft.com/office/drawing/2014/main" id="{00000000-0008-0000-2000-00006E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3" name="299 CuadroTexto">
          <a:extLst>
            <a:ext uri="{FF2B5EF4-FFF2-40B4-BE49-F238E27FC236}">
              <a16:creationId xmlns:a16="http://schemas.microsoft.com/office/drawing/2014/main" id="{00000000-0008-0000-2000-00006F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4" name="300 CuadroTexto">
          <a:extLst>
            <a:ext uri="{FF2B5EF4-FFF2-40B4-BE49-F238E27FC236}">
              <a16:creationId xmlns:a16="http://schemas.microsoft.com/office/drawing/2014/main" id="{00000000-0008-0000-2000-000070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5" name="301 CuadroTexto">
          <a:extLst>
            <a:ext uri="{FF2B5EF4-FFF2-40B4-BE49-F238E27FC236}">
              <a16:creationId xmlns:a16="http://schemas.microsoft.com/office/drawing/2014/main" id="{00000000-0008-0000-2000-000071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6" name="302 CuadroTexto">
          <a:extLst>
            <a:ext uri="{FF2B5EF4-FFF2-40B4-BE49-F238E27FC236}">
              <a16:creationId xmlns:a16="http://schemas.microsoft.com/office/drawing/2014/main" id="{00000000-0008-0000-2000-000072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7" name="303 CuadroTexto">
          <a:extLst>
            <a:ext uri="{FF2B5EF4-FFF2-40B4-BE49-F238E27FC236}">
              <a16:creationId xmlns:a16="http://schemas.microsoft.com/office/drawing/2014/main" id="{00000000-0008-0000-2000-000073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8" name="304 CuadroTexto">
          <a:extLst>
            <a:ext uri="{FF2B5EF4-FFF2-40B4-BE49-F238E27FC236}">
              <a16:creationId xmlns:a16="http://schemas.microsoft.com/office/drawing/2014/main" id="{00000000-0008-0000-2000-000074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89" name="305 CuadroTexto">
          <a:extLst>
            <a:ext uri="{FF2B5EF4-FFF2-40B4-BE49-F238E27FC236}">
              <a16:creationId xmlns:a16="http://schemas.microsoft.com/office/drawing/2014/main" id="{00000000-0008-0000-2000-000075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190" name="452 CuadroTexto">
          <a:extLst>
            <a:ext uri="{FF2B5EF4-FFF2-40B4-BE49-F238E27FC236}">
              <a16:creationId xmlns:a16="http://schemas.microsoft.com/office/drawing/2014/main" id="{00000000-0008-0000-2000-0000760C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191" name="17 CuadroTexto">
          <a:extLst>
            <a:ext uri="{FF2B5EF4-FFF2-40B4-BE49-F238E27FC236}">
              <a16:creationId xmlns:a16="http://schemas.microsoft.com/office/drawing/2014/main" id="{00000000-0008-0000-2000-00007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192" name="90 CuadroTexto">
          <a:extLst>
            <a:ext uri="{FF2B5EF4-FFF2-40B4-BE49-F238E27FC236}">
              <a16:creationId xmlns:a16="http://schemas.microsoft.com/office/drawing/2014/main" id="{00000000-0008-0000-2000-000078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3" name="91 CuadroTexto">
          <a:extLst>
            <a:ext uri="{FF2B5EF4-FFF2-40B4-BE49-F238E27FC236}">
              <a16:creationId xmlns:a16="http://schemas.microsoft.com/office/drawing/2014/main" id="{00000000-0008-0000-2000-000079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4" name="92 CuadroTexto">
          <a:extLst>
            <a:ext uri="{FF2B5EF4-FFF2-40B4-BE49-F238E27FC236}">
              <a16:creationId xmlns:a16="http://schemas.microsoft.com/office/drawing/2014/main" id="{00000000-0008-0000-2000-00007A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5" name="93 CuadroTexto">
          <a:extLst>
            <a:ext uri="{FF2B5EF4-FFF2-40B4-BE49-F238E27FC236}">
              <a16:creationId xmlns:a16="http://schemas.microsoft.com/office/drawing/2014/main" id="{00000000-0008-0000-2000-00007B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6" name="94 CuadroTexto">
          <a:extLst>
            <a:ext uri="{FF2B5EF4-FFF2-40B4-BE49-F238E27FC236}">
              <a16:creationId xmlns:a16="http://schemas.microsoft.com/office/drawing/2014/main" id="{00000000-0008-0000-2000-00007C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7" name="95 CuadroTexto">
          <a:extLst>
            <a:ext uri="{FF2B5EF4-FFF2-40B4-BE49-F238E27FC236}">
              <a16:creationId xmlns:a16="http://schemas.microsoft.com/office/drawing/2014/main" id="{00000000-0008-0000-2000-00007D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8" name="96 CuadroTexto">
          <a:extLst>
            <a:ext uri="{FF2B5EF4-FFF2-40B4-BE49-F238E27FC236}">
              <a16:creationId xmlns:a16="http://schemas.microsoft.com/office/drawing/2014/main" id="{00000000-0008-0000-2000-00007E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199" name="97 CuadroTexto">
          <a:extLst>
            <a:ext uri="{FF2B5EF4-FFF2-40B4-BE49-F238E27FC236}">
              <a16:creationId xmlns:a16="http://schemas.microsoft.com/office/drawing/2014/main" id="{00000000-0008-0000-2000-00007F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0" name="98 CuadroTexto">
          <a:extLst>
            <a:ext uri="{FF2B5EF4-FFF2-40B4-BE49-F238E27FC236}">
              <a16:creationId xmlns:a16="http://schemas.microsoft.com/office/drawing/2014/main" id="{00000000-0008-0000-2000-000080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1" name="99 CuadroTexto">
          <a:extLst>
            <a:ext uri="{FF2B5EF4-FFF2-40B4-BE49-F238E27FC236}">
              <a16:creationId xmlns:a16="http://schemas.microsoft.com/office/drawing/2014/main" id="{00000000-0008-0000-2000-000081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2" name="100 CuadroTexto">
          <a:extLst>
            <a:ext uri="{FF2B5EF4-FFF2-40B4-BE49-F238E27FC236}">
              <a16:creationId xmlns:a16="http://schemas.microsoft.com/office/drawing/2014/main" id="{00000000-0008-0000-2000-000082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203" name="101 CuadroTexto">
          <a:extLst>
            <a:ext uri="{FF2B5EF4-FFF2-40B4-BE49-F238E27FC236}">
              <a16:creationId xmlns:a16="http://schemas.microsoft.com/office/drawing/2014/main" id="{00000000-0008-0000-2000-0000830C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204" name="118 CuadroTexto">
          <a:extLst>
            <a:ext uri="{FF2B5EF4-FFF2-40B4-BE49-F238E27FC236}">
              <a16:creationId xmlns:a16="http://schemas.microsoft.com/office/drawing/2014/main" id="{00000000-0008-0000-2000-00008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5" name="119 CuadroTexto">
          <a:extLst>
            <a:ext uri="{FF2B5EF4-FFF2-40B4-BE49-F238E27FC236}">
              <a16:creationId xmlns:a16="http://schemas.microsoft.com/office/drawing/2014/main" id="{00000000-0008-0000-2000-00008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6" name="120 CuadroTexto">
          <a:extLst>
            <a:ext uri="{FF2B5EF4-FFF2-40B4-BE49-F238E27FC236}">
              <a16:creationId xmlns:a16="http://schemas.microsoft.com/office/drawing/2014/main" id="{00000000-0008-0000-2000-00008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7" name="121 CuadroTexto">
          <a:extLst>
            <a:ext uri="{FF2B5EF4-FFF2-40B4-BE49-F238E27FC236}">
              <a16:creationId xmlns:a16="http://schemas.microsoft.com/office/drawing/2014/main" id="{00000000-0008-0000-2000-00008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8" name="122 CuadroTexto">
          <a:extLst>
            <a:ext uri="{FF2B5EF4-FFF2-40B4-BE49-F238E27FC236}">
              <a16:creationId xmlns:a16="http://schemas.microsoft.com/office/drawing/2014/main" id="{00000000-0008-0000-2000-00008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09" name="123 CuadroTexto">
          <a:extLst>
            <a:ext uri="{FF2B5EF4-FFF2-40B4-BE49-F238E27FC236}">
              <a16:creationId xmlns:a16="http://schemas.microsoft.com/office/drawing/2014/main" id="{00000000-0008-0000-2000-00008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0" name="124 CuadroTexto">
          <a:extLst>
            <a:ext uri="{FF2B5EF4-FFF2-40B4-BE49-F238E27FC236}">
              <a16:creationId xmlns:a16="http://schemas.microsoft.com/office/drawing/2014/main" id="{00000000-0008-0000-2000-00008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1" name="125 CuadroTexto">
          <a:extLst>
            <a:ext uri="{FF2B5EF4-FFF2-40B4-BE49-F238E27FC236}">
              <a16:creationId xmlns:a16="http://schemas.microsoft.com/office/drawing/2014/main" id="{00000000-0008-0000-2000-00008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2" name="143 CuadroTexto">
          <a:extLst>
            <a:ext uri="{FF2B5EF4-FFF2-40B4-BE49-F238E27FC236}">
              <a16:creationId xmlns:a16="http://schemas.microsoft.com/office/drawing/2014/main" id="{00000000-0008-0000-2000-00008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3" name="144 CuadroTexto">
          <a:extLst>
            <a:ext uri="{FF2B5EF4-FFF2-40B4-BE49-F238E27FC236}">
              <a16:creationId xmlns:a16="http://schemas.microsoft.com/office/drawing/2014/main" id="{00000000-0008-0000-2000-00008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4" name="145 CuadroTexto">
          <a:extLst>
            <a:ext uri="{FF2B5EF4-FFF2-40B4-BE49-F238E27FC236}">
              <a16:creationId xmlns:a16="http://schemas.microsoft.com/office/drawing/2014/main" id="{00000000-0008-0000-2000-00008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5" name="146 CuadroTexto">
          <a:extLst>
            <a:ext uri="{FF2B5EF4-FFF2-40B4-BE49-F238E27FC236}">
              <a16:creationId xmlns:a16="http://schemas.microsoft.com/office/drawing/2014/main" id="{00000000-0008-0000-2000-00008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6" name="147 CuadroTexto">
          <a:extLst>
            <a:ext uri="{FF2B5EF4-FFF2-40B4-BE49-F238E27FC236}">
              <a16:creationId xmlns:a16="http://schemas.microsoft.com/office/drawing/2014/main" id="{00000000-0008-0000-2000-00009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7" name="148 CuadroTexto">
          <a:extLst>
            <a:ext uri="{FF2B5EF4-FFF2-40B4-BE49-F238E27FC236}">
              <a16:creationId xmlns:a16="http://schemas.microsoft.com/office/drawing/2014/main" id="{00000000-0008-0000-2000-00009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8" name="149 CuadroTexto">
          <a:extLst>
            <a:ext uri="{FF2B5EF4-FFF2-40B4-BE49-F238E27FC236}">
              <a16:creationId xmlns:a16="http://schemas.microsoft.com/office/drawing/2014/main" id="{00000000-0008-0000-2000-00009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19" name="150 CuadroTexto">
          <a:extLst>
            <a:ext uri="{FF2B5EF4-FFF2-40B4-BE49-F238E27FC236}">
              <a16:creationId xmlns:a16="http://schemas.microsoft.com/office/drawing/2014/main" id="{00000000-0008-0000-2000-00009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0" name="151 CuadroTexto">
          <a:extLst>
            <a:ext uri="{FF2B5EF4-FFF2-40B4-BE49-F238E27FC236}">
              <a16:creationId xmlns:a16="http://schemas.microsoft.com/office/drawing/2014/main" id="{00000000-0008-0000-2000-00009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1" name="152 CuadroTexto">
          <a:extLst>
            <a:ext uri="{FF2B5EF4-FFF2-40B4-BE49-F238E27FC236}">
              <a16:creationId xmlns:a16="http://schemas.microsoft.com/office/drawing/2014/main" id="{00000000-0008-0000-2000-00009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2" name="153 CuadroTexto">
          <a:extLst>
            <a:ext uri="{FF2B5EF4-FFF2-40B4-BE49-F238E27FC236}">
              <a16:creationId xmlns:a16="http://schemas.microsoft.com/office/drawing/2014/main" id="{00000000-0008-0000-2000-00009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3" name="154 CuadroTexto">
          <a:extLst>
            <a:ext uri="{FF2B5EF4-FFF2-40B4-BE49-F238E27FC236}">
              <a16:creationId xmlns:a16="http://schemas.microsoft.com/office/drawing/2014/main" id="{00000000-0008-0000-2000-00009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4" name="155 CuadroTexto">
          <a:extLst>
            <a:ext uri="{FF2B5EF4-FFF2-40B4-BE49-F238E27FC236}">
              <a16:creationId xmlns:a16="http://schemas.microsoft.com/office/drawing/2014/main" id="{00000000-0008-0000-2000-00009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5" name="156 CuadroTexto">
          <a:extLst>
            <a:ext uri="{FF2B5EF4-FFF2-40B4-BE49-F238E27FC236}">
              <a16:creationId xmlns:a16="http://schemas.microsoft.com/office/drawing/2014/main" id="{00000000-0008-0000-2000-00009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6" name="157 CuadroTexto">
          <a:extLst>
            <a:ext uri="{FF2B5EF4-FFF2-40B4-BE49-F238E27FC236}">
              <a16:creationId xmlns:a16="http://schemas.microsoft.com/office/drawing/2014/main" id="{00000000-0008-0000-2000-00009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7" name="158 CuadroTexto">
          <a:extLst>
            <a:ext uri="{FF2B5EF4-FFF2-40B4-BE49-F238E27FC236}">
              <a16:creationId xmlns:a16="http://schemas.microsoft.com/office/drawing/2014/main" id="{00000000-0008-0000-2000-00009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8" name="159 CuadroTexto">
          <a:extLst>
            <a:ext uri="{FF2B5EF4-FFF2-40B4-BE49-F238E27FC236}">
              <a16:creationId xmlns:a16="http://schemas.microsoft.com/office/drawing/2014/main" id="{00000000-0008-0000-2000-00009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29" name="160 CuadroTexto">
          <a:extLst>
            <a:ext uri="{FF2B5EF4-FFF2-40B4-BE49-F238E27FC236}">
              <a16:creationId xmlns:a16="http://schemas.microsoft.com/office/drawing/2014/main" id="{00000000-0008-0000-2000-00009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0" name="161 CuadroTexto">
          <a:extLst>
            <a:ext uri="{FF2B5EF4-FFF2-40B4-BE49-F238E27FC236}">
              <a16:creationId xmlns:a16="http://schemas.microsoft.com/office/drawing/2014/main" id="{00000000-0008-0000-2000-00009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1" name="162 CuadroTexto">
          <a:extLst>
            <a:ext uri="{FF2B5EF4-FFF2-40B4-BE49-F238E27FC236}">
              <a16:creationId xmlns:a16="http://schemas.microsoft.com/office/drawing/2014/main" id="{00000000-0008-0000-2000-00009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2" name="163 CuadroTexto">
          <a:extLst>
            <a:ext uri="{FF2B5EF4-FFF2-40B4-BE49-F238E27FC236}">
              <a16:creationId xmlns:a16="http://schemas.microsoft.com/office/drawing/2014/main" id="{00000000-0008-0000-2000-0000A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3" name="164 CuadroTexto">
          <a:extLst>
            <a:ext uri="{FF2B5EF4-FFF2-40B4-BE49-F238E27FC236}">
              <a16:creationId xmlns:a16="http://schemas.microsoft.com/office/drawing/2014/main" id="{00000000-0008-0000-2000-0000A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4" name="165 CuadroTexto">
          <a:extLst>
            <a:ext uri="{FF2B5EF4-FFF2-40B4-BE49-F238E27FC236}">
              <a16:creationId xmlns:a16="http://schemas.microsoft.com/office/drawing/2014/main" id="{00000000-0008-0000-2000-0000A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5" name="166 CuadroTexto">
          <a:extLst>
            <a:ext uri="{FF2B5EF4-FFF2-40B4-BE49-F238E27FC236}">
              <a16:creationId xmlns:a16="http://schemas.microsoft.com/office/drawing/2014/main" id="{00000000-0008-0000-2000-0000A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6" name="167 CuadroTexto">
          <a:extLst>
            <a:ext uri="{FF2B5EF4-FFF2-40B4-BE49-F238E27FC236}">
              <a16:creationId xmlns:a16="http://schemas.microsoft.com/office/drawing/2014/main" id="{00000000-0008-0000-2000-0000A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7" name="168 CuadroTexto">
          <a:extLst>
            <a:ext uri="{FF2B5EF4-FFF2-40B4-BE49-F238E27FC236}">
              <a16:creationId xmlns:a16="http://schemas.microsoft.com/office/drawing/2014/main" id="{00000000-0008-0000-2000-0000A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8" name="169 CuadroTexto">
          <a:extLst>
            <a:ext uri="{FF2B5EF4-FFF2-40B4-BE49-F238E27FC236}">
              <a16:creationId xmlns:a16="http://schemas.microsoft.com/office/drawing/2014/main" id="{00000000-0008-0000-2000-0000A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39" name="170 CuadroTexto">
          <a:extLst>
            <a:ext uri="{FF2B5EF4-FFF2-40B4-BE49-F238E27FC236}">
              <a16:creationId xmlns:a16="http://schemas.microsoft.com/office/drawing/2014/main" id="{00000000-0008-0000-2000-0000A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0" name="171 CuadroTexto">
          <a:extLst>
            <a:ext uri="{FF2B5EF4-FFF2-40B4-BE49-F238E27FC236}">
              <a16:creationId xmlns:a16="http://schemas.microsoft.com/office/drawing/2014/main" id="{00000000-0008-0000-2000-0000A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1" name="172 CuadroTexto">
          <a:extLst>
            <a:ext uri="{FF2B5EF4-FFF2-40B4-BE49-F238E27FC236}">
              <a16:creationId xmlns:a16="http://schemas.microsoft.com/office/drawing/2014/main" id="{00000000-0008-0000-2000-0000A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2" name="173 CuadroTexto">
          <a:extLst>
            <a:ext uri="{FF2B5EF4-FFF2-40B4-BE49-F238E27FC236}">
              <a16:creationId xmlns:a16="http://schemas.microsoft.com/office/drawing/2014/main" id="{00000000-0008-0000-2000-0000A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3" name="174 CuadroTexto">
          <a:extLst>
            <a:ext uri="{FF2B5EF4-FFF2-40B4-BE49-F238E27FC236}">
              <a16:creationId xmlns:a16="http://schemas.microsoft.com/office/drawing/2014/main" id="{00000000-0008-0000-2000-0000A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4" name="175 CuadroTexto">
          <a:extLst>
            <a:ext uri="{FF2B5EF4-FFF2-40B4-BE49-F238E27FC236}">
              <a16:creationId xmlns:a16="http://schemas.microsoft.com/office/drawing/2014/main" id="{00000000-0008-0000-2000-0000A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5" name="176 CuadroTexto">
          <a:extLst>
            <a:ext uri="{FF2B5EF4-FFF2-40B4-BE49-F238E27FC236}">
              <a16:creationId xmlns:a16="http://schemas.microsoft.com/office/drawing/2014/main" id="{00000000-0008-0000-2000-0000A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6" name="177 CuadroTexto">
          <a:extLst>
            <a:ext uri="{FF2B5EF4-FFF2-40B4-BE49-F238E27FC236}">
              <a16:creationId xmlns:a16="http://schemas.microsoft.com/office/drawing/2014/main" id="{00000000-0008-0000-2000-0000A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7" name="178 CuadroTexto">
          <a:extLst>
            <a:ext uri="{FF2B5EF4-FFF2-40B4-BE49-F238E27FC236}">
              <a16:creationId xmlns:a16="http://schemas.microsoft.com/office/drawing/2014/main" id="{00000000-0008-0000-2000-0000A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8" name="179 CuadroTexto">
          <a:extLst>
            <a:ext uri="{FF2B5EF4-FFF2-40B4-BE49-F238E27FC236}">
              <a16:creationId xmlns:a16="http://schemas.microsoft.com/office/drawing/2014/main" id="{00000000-0008-0000-2000-0000B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49" name="180 CuadroTexto">
          <a:extLst>
            <a:ext uri="{FF2B5EF4-FFF2-40B4-BE49-F238E27FC236}">
              <a16:creationId xmlns:a16="http://schemas.microsoft.com/office/drawing/2014/main" id="{00000000-0008-0000-2000-0000B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0" name="181 CuadroTexto">
          <a:extLst>
            <a:ext uri="{FF2B5EF4-FFF2-40B4-BE49-F238E27FC236}">
              <a16:creationId xmlns:a16="http://schemas.microsoft.com/office/drawing/2014/main" id="{00000000-0008-0000-2000-0000B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1" name="182 CuadroTexto">
          <a:extLst>
            <a:ext uri="{FF2B5EF4-FFF2-40B4-BE49-F238E27FC236}">
              <a16:creationId xmlns:a16="http://schemas.microsoft.com/office/drawing/2014/main" id="{00000000-0008-0000-2000-0000B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2" name="183 CuadroTexto">
          <a:extLst>
            <a:ext uri="{FF2B5EF4-FFF2-40B4-BE49-F238E27FC236}">
              <a16:creationId xmlns:a16="http://schemas.microsoft.com/office/drawing/2014/main" id="{00000000-0008-0000-2000-0000B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3" name="184 CuadroTexto">
          <a:extLst>
            <a:ext uri="{FF2B5EF4-FFF2-40B4-BE49-F238E27FC236}">
              <a16:creationId xmlns:a16="http://schemas.microsoft.com/office/drawing/2014/main" id="{00000000-0008-0000-2000-0000B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4" name="185 CuadroTexto">
          <a:extLst>
            <a:ext uri="{FF2B5EF4-FFF2-40B4-BE49-F238E27FC236}">
              <a16:creationId xmlns:a16="http://schemas.microsoft.com/office/drawing/2014/main" id="{00000000-0008-0000-2000-0000B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5" name="186 CuadroTexto">
          <a:extLst>
            <a:ext uri="{FF2B5EF4-FFF2-40B4-BE49-F238E27FC236}">
              <a16:creationId xmlns:a16="http://schemas.microsoft.com/office/drawing/2014/main" id="{00000000-0008-0000-2000-0000B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6" name="187 CuadroTexto">
          <a:extLst>
            <a:ext uri="{FF2B5EF4-FFF2-40B4-BE49-F238E27FC236}">
              <a16:creationId xmlns:a16="http://schemas.microsoft.com/office/drawing/2014/main" id="{00000000-0008-0000-2000-0000B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7" name="188 CuadroTexto">
          <a:extLst>
            <a:ext uri="{FF2B5EF4-FFF2-40B4-BE49-F238E27FC236}">
              <a16:creationId xmlns:a16="http://schemas.microsoft.com/office/drawing/2014/main" id="{00000000-0008-0000-2000-0000B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8" name="189 CuadroTexto">
          <a:extLst>
            <a:ext uri="{FF2B5EF4-FFF2-40B4-BE49-F238E27FC236}">
              <a16:creationId xmlns:a16="http://schemas.microsoft.com/office/drawing/2014/main" id="{00000000-0008-0000-2000-0000B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59" name="190 CuadroTexto">
          <a:extLst>
            <a:ext uri="{FF2B5EF4-FFF2-40B4-BE49-F238E27FC236}">
              <a16:creationId xmlns:a16="http://schemas.microsoft.com/office/drawing/2014/main" id="{00000000-0008-0000-2000-0000B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0" name="191 CuadroTexto">
          <a:extLst>
            <a:ext uri="{FF2B5EF4-FFF2-40B4-BE49-F238E27FC236}">
              <a16:creationId xmlns:a16="http://schemas.microsoft.com/office/drawing/2014/main" id="{00000000-0008-0000-2000-0000B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1" name="192 CuadroTexto">
          <a:extLst>
            <a:ext uri="{FF2B5EF4-FFF2-40B4-BE49-F238E27FC236}">
              <a16:creationId xmlns:a16="http://schemas.microsoft.com/office/drawing/2014/main" id="{00000000-0008-0000-2000-0000B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2" name="193 CuadroTexto">
          <a:extLst>
            <a:ext uri="{FF2B5EF4-FFF2-40B4-BE49-F238E27FC236}">
              <a16:creationId xmlns:a16="http://schemas.microsoft.com/office/drawing/2014/main" id="{00000000-0008-0000-2000-0000B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3" name="194 CuadroTexto">
          <a:extLst>
            <a:ext uri="{FF2B5EF4-FFF2-40B4-BE49-F238E27FC236}">
              <a16:creationId xmlns:a16="http://schemas.microsoft.com/office/drawing/2014/main" id="{00000000-0008-0000-2000-0000B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4" name="195 CuadroTexto">
          <a:extLst>
            <a:ext uri="{FF2B5EF4-FFF2-40B4-BE49-F238E27FC236}">
              <a16:creationId xmlns:a16="http://schemas.microsoft.com/office/drawing/2014/main" id="{00000000-0008-0000-2000-0000C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5" name="196 CuadroTexto">
          <a:extLst>
            <a:ext uri="{FF2B5EF4-FFF2-40B4-BE49-F238E27FC236}">
              <a16:creationId xmlns:a16="http://schemas.microsoft.com/office/drawing/2014/main" id="{00000000-0008-0000-2000-0000C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6" name="197 CuadroTexto">
          <a:extLst>
            <a:ext uri="{FF2B5EF4-FFF2-40B4-BE49-F238E27FC236}">
              <a16:creationId xmlns:a16="http://schemas.microsoft.com/office/drawing/2014/main" id="{00000000-0008-0000-2000-0000C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7" name="198 CuadroTexto">
          <a:extLst>
            <a:ext uri="{FF2B5EF4-FFF2-40B4-BE49-F238E27FC236}">
              <a16:creationId xmlns:a16="http://schemas.microsoft.com/office/drawing/2014/main" id="{00000000-0008-0000-2000-0000C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8" name="199 CuadroTexto">
          <a:extLst>
            <a:ext uri="{FF2B5EF4-FFF2-40B4-BE49-F238E27FC236}">
              <a16:creationId xmlns:a16="http://schemas.microsoft.com/office/drawing/2014/main" id="{00000000-0008-0000-2000-0000C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69" name="200 CuadroTexto">
          <a:extLst>
            <a:ext uri="{FF2B5EF4-FFF2-40B4-BE49-F238E27FC236}">
              <a16:creationId xmlns:a16="http://schemas.microsoft.com/office/drawing/2014/main" id="{00000000-0008-0000-2000-0000C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0" name="201 CuadroTexto">
          <a:extLst>
            <a:ext uri="{FF2B5EF4-FFF2-40B4-BE49-F238E27FC236}">
              <a16:creationId xmlns:a16="http://schemas.microsoft.com/office/drawing/2014/main" id="{00000000-0008-0000-2000-0000C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1" name="202 CuadroTexto">
          <a:extLst>
            <a:ext uri="{FF2B5EF4-FFF2-40B4-BE49-F238E27FC236}">
              <a16:creationId xmlns:a16="http://schemas.microsoft.com/office/drawing/2014/main" id="{00000000-0008-0000-2000-0000C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2" name="203 CuadroTexto">
          <a:extLst>
            <a:ext uri="{FF2B5EF4-FFF2-40B4-BE49-F238E27FC236}">
              <a16:creationId xmlns:a16="http://schemas.microsoft.com/office/drawing/2014/main" id="{00000000-0008-0000-2000-0000C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3" name="204 CuadroTexto">
          <a:extLst>
            <a:ext uri="{FF2B5EF4-FFF2-40B4-BE49-F238E27FC236}">
              <a16:creationId xmlns:a16="http://schemas.microsoft.com/office/drawing/2014/main" id="{00000000-0008-0000-2000-0000C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4" name="205 CuadroTexto">
          <a:extLst>
            <a:ext uri="{FF2B5EF4-FFF2-40B4-BE49-F238E27FC236}">
              <a16:creationId xmlns:a16="http://schemas.microsoft.com/office/drawing/2014/main" id="{00000000-0008-0000-2000-0000C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5" name="206 CuadroTexto">
          <a:extLst>
            <a:ext uri="{FF2B5EF4-FFF2-40B4-BE49-F238E27FC236}">
              <a16:creationId xmlns:a16="http://schemas.microsoft.com/office/drawing/2014/main" id="{00000000-0008-0000-2000-0000C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6" name="207 CuadroTexto">
          <a:extLst>
            <a:ext uri="{FF2B5EF4-FFF2-40B4-BE49-F238E27FC236}">
              <a16:creationId xmlns:a16="http://schemas.microsoft.com/office/drawing/2014/main" id="{00000000-0008-0000-2000-0000C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7" name="208 CuadroTexto">
          <a:extLst>
            <a:ext uri="{FF2B5EF4-FFF2-40B4-BE49-F238E27FC236}">
              <a16:creationId xmlns:a16="http://schemas.microsoft.com/office/drawing/2014/main" id="{00000000-0008-0000-2000-0000C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8" name="209 CuadroTexto">
          <a:extLst>
            <a:ext uri="{FF2B5EF4-FFF2-40B4-BE49-F238E27FC236}">
              <a16:creationId xmlns:a16="http://schemas.microsoft.com/office/drawing/2014/main" id="{00000000-0008-0000-2000-0000C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79" name="210 CuadroTexto">
          <a:extLst>
            <a:ext uri="{FF2B5EF4-FFF2-40B4-BE49-F238E27FC236}">
              <a16:creationId xmlns:a16="http://schemas.microsoft.com/office/drawing/2014/main" id="{00000000-0008-0000-2000-0000C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0" name="211 CuadroTexto">
          <a:extLst>
            <a:ext uri="{FF2B5EF4-FFF2-40B4-BE49-F238E27FC236}">
              <a16:creationId xmlns:a16="http://schemas.microsoft.com/office/drawing/2014/main" id="{00000000-0008-0000-2000-0000D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1" name="212 CuadroTexto">
          <a:extLst>
            <a:ext uri="{FF2B5EF4-FFF2-40B4-BE49-F238E27FC236}">
              <a16:creationId xmlns:a16="http://schemas.microsoft.com/office/drawing/2014/main" id="{00000000-0008-0000-2000-0000D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2" name="213 CuadroTexto">
          <a:extLst>
            <a:ext uri="{FF2B5EF4-FFF2-40B4-BE49-F238E27FC236}">
              <a16:creationId xmlns:a16="http://schemas.microsoft.com/office/drawing/2014/main" id="{00000000-0008-0000-2000-0000D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3" name="214 CuadroTexto">
          <a:extLst>
            <a:ext uri="{FF2B5EF4-FFF2-40B4-BE49-F238E27FC236}">
              <a16:creationId xmlns:a16="http://schemas.microsoft.com/office/drawing/2014/main" id="{00000000-0008-0000-2000-0000D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4" name="215 CuadroTexto">
          <a:extLst>
            <a:ext uri="{FF2B5EF4-FFF2-40B4-BE49-F238E27FC236}">
              <a16:creationId xmlns:a16="http://schemas.microsoft.com/office/drawing/2014/main" id="{00000000-0008-0000-2000-0000D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5" name="216 CuadroTexto">
          <a:extLst>
            <a:ext uri="{FF2B5EF4-FFF2-40B4-BE49-F238E27FC236}">
              <a16:creationId xmlns:a16="http://schemas.microsoft.com/office/drawing/2014/main" id="{00000000-0008-0000-2000-0000D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6" name="217 CuadroTexto">
          <a:extLst>
            <a:ext uri="{FF2B5EF4-FFF2-40B4-BE49-F238E27FC236}">
              <a16:creationId xmlns:a16="http://schemas.microsoft.com/office/drawing/2014/main" id="{00000000-0008-0000-2000-0000D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7" name="218 CuadroTexto">
          <a:extLst>
            <a:ext uri="{FF2B5EF4-FFF2-40B4-BE49-F238E27FC236}">
              <a16:creationId xmlns:a16="http://schemas.microsoft.com/office/drawing/2014/main" id="{00000000-0008-0000-2000-0000D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8" name="219 CuadroTexto">
          <a:extLst>
            <a:ext uri="{FF2B5EF4-FFF2-40B4-BE49-F238E27FC236}">
              <a16:creationId xmlns:a16="http://schemas.microsoft.com/office/drawing/2014/main" id="{00000000-0008-0000-2000-0000D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89" name="220 CuadroTexto">
          <a:extLst>
            <a:ext uri="{FF2B5EF4-FFF2-40B4-BE49-F238E27FC236}">
              <a16:creationId xmlns:a16="http://schemas.microsoft.com/office/drawing/2014/main" id="{00000000-0008-0000-2000-0000D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0" name="221 CuadroTexto">
          <a:extLst>
            <a:ext uri="{FF2B5EF4-FFF2-40B4-BE49-F238E27FC236}">
              <a16:creationId xmlns:a16="http://schemas.microsoft.com/office/drawing/2014/main" id="{00000000-0008-0000-2000-0000D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1" name="222 CuadroTexto">
          <a:extLst>
            <a:ext uri="{FF2B5EF4-FFF2-40B4-BE49-F238E27FC236}">
              <a16:creationId xmlns:a16="http://schemas.microsoft.com/office/drawing/2014/main" id="{00000000-0008-0000-2000-0000D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2" name="223 CuadroTexto">
          <a:extLst>
            <a:ext uri="{FF2B5EF4-FFF2-40B4-BE49-F238E27FC236}">
              <a16:creationId xmlns:a16="http://schemas.microsoft.com/office/drawing/2014/main" id="{00000000-0008-0000-2000-0000D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3" name="224 CuadroTexto">
          <a:extLst>
            <a:ext uri="{FF2B5EF4-FFF2-40B4-BE49-F238E27FC236}">
              <a16:creationId xmlns:a16="http://schemas.microsoft.com/office/drawing/2014/main" id="{00000000-0008-0000-2000-0000D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4" name="225 CuadroTexto">
          <a:extLst>
            <a:ext uri="{FF2B5EF4-FFF2-40B4-BE49-F238E27FC236}">
              <a16:creationId xmlns:a16="http://schemas.microsoft.com/office/drawing/2014/main" id="{00000000-0008-0000-2000-0000D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5" name="226 CuadroTexto">
          <a:extLst>
            <a:ext uri="{FF2B5EF4-FFF2-40B4-BE49-F238E27FC236}">
              <a16:creationId xmlns:a16="http://schemas.microsoft.com/office/drawing/2014/main" id="{00000000-0008-0000-2000-0000D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6" name="227 CuadroTexto">
          <a:extLst>
            <a:ext uri="{FF2B5EF4-FFF2-40B4-BE49-F238E27FC236}">
              <a16:creationId xmlns:a16="http://schemas.microsoft.com/office/drawing/2014/main" id="{00000000-0008-0000-2000-0000E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7" name="228 CuadroTexto">
          <a:extLst>
            <a:ext uri="{FF2B5EF4-FFF2-40B4-BE49-F238E27FC236}">
              <a16:creationId xmlns:a16="http://schemas.microsoft.com/office/drawing/2014/main" id="{00000000-0008-0000-2000-0000E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8" name="229 CuadroTexto">
          <a:extLst>
            <a:ext uri="{FF2B5EF4-FFF2-40B4-BE49-F238E27FC236}">
              <a16:creationId xmlns:a16="http://schemas.microsoft.com/office/drawing/2014/main" id="{00000000-0008-0000-2000-0000E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299" name="230 CuadroTexto">
          <a:extLst>
            <a:ext uri="{FF2B5EF4-FFF2-40B4-BE49-F238E27FC236}">
              <a16:creationId xmlns:a16="http://schemas.microsoft.com/office/drawing/2014/main" id="{00000000-0008-0000-2000-0000E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0" name="231 CuadroTexto">
          <a:extLst>
            <a:ext uri="{FF2B5EF4-FFF2-40B4-BE49-F238E27FC236}">
              <a16:creationId xmlns:a16="http://schemas.microsoft.com/office/drawing/2014/main" id="{00000000-0008-0000-2000-0000E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1" name="232 CuadroTexto">
          <a:extLst>
            <a:ext uri="{FF2B5EF4-FFF2-40B4-BE49-F238E27FC236}">
              <a16:creationId xmlns:a16="http://schemas.microsoft.com/office/drawing/2014/main" id="{00000000-0008-0000-2000-0000E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2" name="233 CuadroTexto">
          <a:extLst>
            <a:ext uri="{FF2B5EF4-FFF2-40B4-BE49-F238E27FC236}">
              <a16:creationId xmlns:a16="http://schemas.microsoft.com/office/drawing/2014/main" id="{00000000-0008-0000-2000-0000E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3" name="234 CuadroTexto">
          <a:extLst>
            <a:ext uri="{FF2B5EF4-FFF2-40B4-BE49-F238E27FC236}">
              <a16:creationId xmlns:a16="http://schemas.microsoft.com/office/drawing/2014/main" id="{00000000-0008-0000-2000-0000E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4" name="235 CuadroTexto">
          <a:extLst>
            <a:ext uri="{FF2B5EF4-FFF2-40B4-BE49-F238E27FC236}">
              <a16:creationId xmlns:a16="http://schemas.microsoft.com/office/drawing/2014/main" id="{00000000-0008-0000-2000-0000E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5" name="236 CuadroTexto">
          <a:extLst>
            <a:ext uri="{FF2B5EF4-FFF2-40B4-BE49-F238E27FC236}">
              <a16:creationId xmlns:a16="http://schemas.microsoft.com/office/drawing/2014/main" id="{00000000-0008-0000-2000-0000E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6" name="237 CuadroTexto">
          <a:extLst>
            <a:ext uri="{FF2B5EF4-FFF2-40B4-BE49-F238E27FC236}">
              <a16:creationId xmlns:a16="http://schemas.microsoft.com/office/drawing/2014/main" id="{00000000-0008-0000-2000-0000E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7" name="238 CuadroTexto">
          <a:extLst>
            <a:ext uri="{FF2B5EF4-FFF2-40B4-BE49-F238E27FC236}">
              <a16:creationId xmlns:a16="http://schemas.microsoft.com/office/drawing/2014/main" id="{00000000-0008-0000-2000-0000E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8" name="239 CuadroTexto">
          <a:extLst>
            <a:ext uri="{FF2B5EF4-FFF2-40B4-BE49-F238E27FC236}">
              <a16:creationId xmlns:a16="http://schemas.microsoft.com/office/drawing/2014/main" id="{00000000-0008-0000-2000-0000E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09" name="240 CuadroTexto">
          <a:extLst>
            <a:ext uri="{FF2B5EF4-FFF2-40B4-BE49-F238E27FC236}">
              <a16:creationId xmlns:a16="http://schemas.microsoft.com/office/drawing/2014/main" id="{00000000-0008-0000-2000-0000E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0" name="241 CuadroTexto">
          <a:extLst>
            <a:ext uri="{FF2B5EF4-FFF2-40B4-BE49-F238E27FC236}">
              <a16:creationId xmlns:a16="http://schemas.microsoft.com/office/drawing/2014/main" id="{00000000-0008-0000-2000-0000E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1" name="242 CuadroTexto">
          <a:extLst>
            <a:ext uri="{FF2B5EF4-FFF2-40B4-BE49-F238E27FC236}">
              <a16:creationId xmlns:a16="http://schemas.microsoft.com/office/drawing/2014/main" id="{00000000-0008-0000-2000-0000E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2" name="243 CuadroTexto">
          <a:extLst>
            <a:ext uri="{FF2B5EF4-FFF2-40B4-BE49-F238E27FC236}">
              <a16:creationId xmlns:a16="http://schemas.microsoft.com/office/drawing/2014/main" id="{00000000-0008-0000-2000-0000F0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3" name="244 CuadroTexto">
          <a:extLst>
            <a:ext uri="{FF2B5EF4-FFF2-40B4-BE49-F238E27FC236}">
              <a16:creationId xmlns:a16="http://schemas.microsoft.com/office/drawing/2014/main" id="{00000000-0008-0000-2000-0000F1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4" name="245 CuadroTexto">
          <a:extLst>
            <a:ext uri="{FF2B5EF4-FFF2-40B4-BE49-F238E27FC236}">
              <a16:creationId xmlns:a16="http://schemas.microsoft.com/office/drawing/2014/main" id="{00000000-0008-0000-2000-0000F2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5" name="246 CuadroTexto">
          <a:extLst>
            <a:ext uri="{FF2B5EF4-FFF2-40B4-BE49-F238E27FC236}">
              <a16:creationId xmlns:a16="http://schemas.microsoft.com/office/drawing/2014/main" id="{00000000-0008-0000-2000-0000F3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6" name="247 CuadroTexto">
          <a:extLst>
            <a:ext uri="{FF2B5EF4-FFF2-40B4-BE49-F238E27FC236}">
              <a16:creationId xmlns:a16="http://schemas.microsoft.com/office/drawing/2014/main" id="{00000000-0008-0000-2000-0000F4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7" name="248 CuadroTexto">
          <a:extLst>
            <a:ext uri="{FF2B5EF4-FFF2-40B4-BE49-F238E27FC236}">
              <a16:creationId xmlns:a16="http://schemas.microsoft.com/office/drawing/2014/main" id="{00000000-0008-0000-2000-0000F5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8" name="249 CuadroTexto">
          <a:extLst>
            <a:ext uri="{FF2B5EF4-FFF2-40B4-BE49-F238E27FC236}">
              <a16:creationId xmlns:a16="http://schemas.microsoft.com/office/drawing/2014/main" id="{00000000-0008-0000-2000-0000F6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19" name="250 CuadroTexto">
          <a:extLst>
            <a:ext uri="{FF2B5EF4-FFF2-40B4-BE49-F238E27FC236}">
              <a16:creationId xmlns:a16="http://schemas.microsoft.com/office/drawing/2014/main" id="{00000000-0008-0000-2000-0000F7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0" name="251 CuadroTexto">
          <a:extLst>
            <a:ext uri="{FF2B5EF4-FFF2-40B4-BE49-F238E27FC236}">
              <a16:creationId xmlns:a16="http://schemas.microsoft.com/office/drawing/2014/main" id="{00000000-0008-0000-2000-0000F8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1" name="252 CuadroTexto">
          <a:extLst>
            <a:ext uri="{FF2B5EF4-FFF2-40B4-BE49-F238E27FC236}">
              <a16:creationId xmlns:a16="http://schemas.microsoft.com/office/drawing/2014/main" id="{00000000-0008-0000-2000-0000F9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2" name="253 CuadroTexto">
          <a:extLst>
            <a:ext uri="{FF2B5EF4-FFF2-40B4-BE49-F238E27FC236}">
              <a16:creationId xmlns:a16="http://schemas.microsoft.com/office/drawing/2014/main" id="{00000000-0008-0000-2000-0000FA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3" name="254 CuadroTexto">
          <a:extLst>
            <a:ext uri="{FF2B5EF4-FFF2-40B4-BE49-F238E27FC236}">
              <a16:creationId xmlns:a16="http://schemas.microsoft.com/office/drawing/2014/main" id="{00000000-0008-0000-2000-0000FB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4" name="255 CuadroTexto">
          <a:extLst>
            <a:ext uri="{FF2B5EF4-FFF2-40B4-BE49-F238E27FC236}">
              <a16:creationId xmlns:a16="http://schemas.microsoft.com/office/drawing/2014/main" id="{00000000-0008-0000-2000-0000FC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5" name="256 CuadroTexto">
          <a:extLst>
            <a:ext uri="{FF2B5EF4-FFF2-40B4-BE49-F238E27FC236}">
              <a16:creationId xmlns:a16="http://schemas.microsoft.com/office/drawing/2014/main" id="{00000000-0008-0000-2000-0000FD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6" name="257 CuadroTexto">
          <a:extLst>
            <a:ext uri="{FF2B5EF4-FFF2-40B4-BE49-F238E27FC236}">
              <a16:creationId xmlns:a16="http://schemas.microsoft.com/office/drawing/2014/main" id="{00000000-0008-0000-2000-0000FE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7" name="258 CuadroTexto">
          <a:extLst>
            <a:ext uri="{FF2B5EF4-FFF2-40B4-BE49-F238E27FC236}">
              <a16:creationId xmlns:a16="http://schemas.microsoft.com/office/drawing/2014/main" id="{00000000-0008-0000-2000-0000FF0C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8" name="259 CuadroTexto">
          <a:extLst>
            <a:ext uri="{FF2B5EF4-FFF2-40B4-BE49-F238E27FC236}">
              <a16:creationId xmlns:a16="http://schemas.microsoft.com/office/drawing/2014/main" id="{00000000-0008-0000-2000-00000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29" name="260 CuadroTexto">
          <a:extLst>
            <a:ext uri="{FF2B5EF4-FFF2-40B4-BE49-F238E27FC236}">
              <a16:creationId xmlns:a16="http://schemas.microsoft.com/office/drawing/2014/main" id="{00000000-0008-0000-2000-00000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0" name="261 CuadroTexto">
          <a:extLst>
            <a:ext uri="{FF2B5EF4-FFF2-40B4-BE49-F238E27FC236}">
              <a16:creationId xmlns:a16="http://schemas.microsoft.com/office/drawing/2014/main" id="{00000000-0008-0000-2000-00000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1" name="262 CuadroTexto">
          <a:extLst>
            <a:ext uri="{FF2B5EF4-FFF2-40B4-BE49-F238E27FC236}">
              <a16:creationId xmlns:a16="http://schemas.microsoft.com/office/drawing/2014/main" id="{00000000-0008-0000-2000-00000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2" name="263 CuadroTexto">
          <a:extLst>
            <a:ext uri="{FF2B5EF4-FFF2-40B4-BE49-F238E27FC236}">
              <a16:creationId xmlns:a16="http://schemas.microsoft.com/office/drawing/2014/main" id="{00000000-0008-0000-2000-00000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3" name="264 CuadroTexto">
          <a:extLst>
            <a:ext uri="{FF2B5EF4-FFF2-40B4-BE49-F238E27FC236}">
              <a16:creationId xmlns:a16="http://schemas.microsoft.com/office/drawing/2014/main" id="{00000000-0008-0000-2000-00000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4" name="265 CuadroTexto">
          <a:extLst>
            <a:ext uri="{FF2B5EF4-FFF2-40B4-BE49-F238E27FC236}">
              <a16:creationId xmlns:a16="http://schemas.microsoft.com/office/drawing/2014/main" id="{00000000-0008-0000-2000-00000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5" name="266 CuadroTexto">
          <a:extLst>
            <a:ext uri="{FF2B5EF4-FFF2-40B4-BE49-F238E27FC236}">
              <a16:creationId xmlns:a16="http://schemas.microsoft.com/office/drawing/2014/main" id="{00000000-0008-0000-2000-00000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36" name="267 CuadroTexto">
          <a:extLst>
            <a:ext uri="{FF2B5EF4-FFF2-40B4-BE49-F238E27FC236}">
              <a16:creationId xmlns:a16="http://schemas.microsoft.com/office/drawing/2014/main" id="{00000000-0008-0000-2000-00000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337" name="268 CuadroTexto">
          <a:extLst>
            <a:ext uri="{FF2B5EF4-FFF2-40B4-BE49-F238E27FC236}">
              <a16:creationId xmlns:a16="http://schemas.microsoft.com/office/drawing/2014/main" id="{00000000-0008-0000-2000-00000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8" name="269 CuadroTexto">
          <a:extLst>
            <a:ext uri="{FF2B5EF4-FFF2-40B4-BE49-F238E27FC236}">
              <a16:creationId xmlns:a16="http://schemas.microsoft.com/office/drawing/2014/main" id="{00000000-0008-0000-2000-00000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39" name="270 CuadroTexto">
          <a:extLst>
            <a:ext uri="{FF2B5EF4-FFF2-40B4-BE49-F238E27FC236}">
              <a16:creationId xmlns:a16="http://schemas.microsoft.com/office/drawing/2014/main" id="{00000000-0008-0000-2000-00000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0" name="271 CuadroTexto">
          <a:extLst>
            <a:ext uri="{FF2B5EF4-FFF2-40B4-BE49-F238E27FC236}">
              <a16:creationId xmlns:a16="http://schemas.microsoft.com/office/drawing/2014/main" id="{00000000-0008-0000-2000-00000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1" name="272 CuadroTexto">
          <a:extLst>
            <a:ext uri="{FF2B5EF4-FFF2-40B4-BE49-F238E27FC236}">
              <a16:creationId xmlns:a16="http://schemas.microsoft.com/office/drawing/2014/main" id="{00000000-0008-0000-2000-00000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2" name="273 CuadroTexto">
          <a:extLst>
            <a:ext uri="{FF2B5EF4-FFF2-40B4-BE49-F238E27FC236}">
              <a16:creationId xmlns:a16="http://schemas.microsoft.com/office/drawing/2014/main" id="{00000000-0008-0000-2000-00000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3" name="274 CuadroTexto">
          <a:extLst>
            <a:ext uri="{FF2B5EF4-FFF2-40B4-BE49-F238E27FC236}">
              <a16:creationId xmlns:a16="http://schemas.microsoft.com/office/drawing/2014/main" id="{00000000-0008-0000-2000-00000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4" name="275 CuadroTexto">
          <a:extLst>
            <a:ext uri="{FF2B5EF4-FFF2-40B4-BE49-F238E27FC236}">
              <a16:creationId xmlns:a16="http://schemas.microsoft.com/office/drawing/2014/main" id="{00000000-0008-0000-2000-00001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5" name="276 CuadroTexto">
          <a:extLst>
            <a:ext uri="{FF2B5EF4-FFF2-40B4-BE49-F238E27FC236}">
              <a16:creationId xmlns:a16="http://schemas.microsoft.com/office/drawing/2014/main" id="{00000000-0008-0000-2000-00001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6" name="277 CuadroTexto">
          <a:extLst>
            <a:ext uri="{FF2B5EF4-FFF2-40B4-BE49-F238E27FC236}">
              <a16:creationId xmlns:a16="http://schemas.microsoft.com/office/drawing/2014/main" id="{00000000-0008-0000-2000-00001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7" name="278 CuadroTexto">
          <a:extLst>
            <a:ext uri="{FF2B5EF4-FFF2-40B4-BE49-F238E27FC236}">
              <a16:creationId xmlns:a16="http://schemas.microsoft.com/office/drawing/2014/main" id="{00000000-0008-0000-2000-00001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8" name="279 CuadroTexto">
          <a:extLst>
            <a:ext uri="{FF2B5EF4-FFF2-40B4-BE49-F238E27FC236}">
              <a16:creationId xmlns:a16="http://schemas.microsoft.com/office/drawing/2014/main" id="{00000000-0008-0000-2000-00001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49" name="280 CuadroTexto">
          <a:extLst>
            <a:ext uri="{FF2B5EF4-FFF2-40B4-BE49-F238E27FC236}">
              <a16:creationId xmlns:a16="http://schemas.microsoft.com/office/drawing/2014/main" id="{00000000-0008-0000-2000-00001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0" name="281 CuadroTexto">
          <a:extLst>
            <a:ext uri="{FF2B5EF4-FFF2-40B4-BE49-F238E27FC236}">
              <a16:creationId xmlns:a16="http://schemas.microsoft.com/office/drawing/2014/main" id="{00000000-0008-0000-2000-00001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1" name="282 CuadroTexto">
          <a:extLst>
            <a:ext uri="{FF2B5EF4-FFF2-40B4-BE49-F238E27FC236}">
              <a16:creationId xmlns:a16="http://schemas.microsoft.com/office/drawing/2014/main" id="{00000000-0008-0000-2000-00001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2" name="283 CuadroTexto">
          <a:extLst>
            <a:ext uri="{FF2B5EF4-FFF2-40B4-BE49-F238E27FC236}">
              <a16:creationId xmlns:a16="http://schemas.microsoft.com/office/drawing/2014/main" id="{00000000-0008-0000-2000-00001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353" name="284 CuadroTexto">
          <a:extLst>
            <a:ext uri="{FF2B5EF4-FFF2-40B4-BE49-F238E27FC236}">
              <a16:creationId xmlns:a16="http://schemas.microsoft.com/office/drawing/2014/main" id="{00000000-0008-0000-2000-00001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54" name="285 CuadroTexto">
          <a:extLst>
            <a:ext uri="{FF2B5EF4-FFF2-40B4-BE49-F238E27FC236}">
              <a16:creationId xmlns:a16="http://schemas.microsoft.com/office/drawing/2014/main" id="{00000000-0008-0000-2000-00001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5" name="286 CuadroTexto">
          <a:extLst>
            <a:ext uri="{FF2B5EF4-FFF2-40B4-BE49-F238E27FC236}">
              <a16:creationId xmlns:a16="http://schemas.microsoft.com/office/drawing/2014/main" id="{00000000-0008-0000-2000-00001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6" name="287 CuadroTexto">
          <a:extLst>
            <a:ext uri="{FF2B5EF4-FFF2-40B4-BE49-F238E27FC236}">
              <a16:creationId xmlns:a16="http://schemas.microsoft.com/office/drawing/2014/main" id="{00000000-0008-0000-2000-00001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7" name="288 CuadroTexto">
          <a:extLst>
            <a:ext uri="{FF2B5EF4-FFF2-40B4-BE49-F238E27FC236}">
              <a16:creationId xmlns:a16="http://schemas.microsoft.com/office/drawing/2014/main" id="{00000000-0008-0000-2000-00001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8" name="289 CuadroTexto">
          <a:extLst>
            <a:ext uri="{FF2B5EF4-FFF2-40B4-BE49-F238E27FC236}">
              <a16:creationId xmlns:a16="http://schemas.microsoft.com/office/drawing/2014/main" id="{00000000-0008-0000-2000-00001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59" name="290 CuadroTexto">
          <a:extLst>
            <a:ext uri="{FF2B5EF4-FFF2-40B4-BE49-F238E27FC236}">
              <a16:creationId xmlns:a16="http://schemas.microsoft.com/office/drawing/2014/main" id="{00000000-0008-0000-2000-00001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0" name="291 CuadroTexto">
          <a:extLst>
            <a:ext uri="{FF2B5EF4-FFF2-40B4-BE49-F238E27FC236}">
              <a16:creationId xmlns:a16="http://schemas.microsoft.com/office/drawing/2014/main" id="{00000000-0008-0000-2000-00002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1" name="292 CuadroTexto">
          <a:extLst>
            <a:ext uri="{FF2B5EF4-FFF2-40B4-BE49-F238E27FC236}">
              <a16:creationId xmlns:a16="http://schemas.microsoft.com/office/drawing/2014/main" id="{00000000-0008-0000-2000-00002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2" name="293 CuadroTexto">
          <a:extLst>
            <a:ext uri="{FF2B5EF4-FFF2-40B4-BE49-F238E27FC236}">
              <a16:creationId xmlns:a16="http://schemas.microsoft.com/office/drawing/2014/main" id="{00000000-0008-0000-2000-00002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3" name="294 CuadroTexto">
          <a:extLst>
            <a:ext uri="{FF2B5EF4-FFF2-40B4-BE49-F238E27FC236}">
              <a16:creationId xmlns:a16="http://schemas.microsoft.com/office/drawing/2014/main" id="{00000000-0008-0000-2000-00002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4" name="295 CuadroTexto">
          <a:extLst>
            <a:ext uri="{FF2B5EF4-FFF2-40B4-BE49-F238E27FC236}">
              <a16:creationId xmlns:a16="http://schemas.microsoft.com/office/drawing/2014/main" id="{00000000-0008-0000-2000-00002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5" name="296 CuadroTexto">
          <a:extLst>
            <a:ext uri="{FF2B5EF4-FFF2-40B4-BE49-F238E27FC236}">
              <a16:creationId xmlns:a16="http://schemas.microsoft.com/office/drawing/2014/main" id="{00000000-0008-0000-2000-00002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66" name="17 CuadroTexto">
          <a:extLst>
            <a:ext uri="{FF2B5EF4-FFF2-40B4-BE49-F238E27FC236}">
              <a16:creationId xmlns:a16="http://schemas.microsoft.com/office/drawing/2014/main" id="{00000000-0008-0000-2000-00002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367" name="90 CuadroTexto">
          <a:extLst>
            <a:ext uri="{FF2B5EF4-FFF2-40B4-BE49-F238E27FC236}">
              <a16:creationId xmlns:a16="http://schemas.microsoft.com/office/drawing/2014/main" id="{00000000-0008-0000-2000-00002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8" name="91 CuadroTexto">
          <a:extLst>
            <a:ext uri="{FF2B5EF4-FFF2-40B4-BE49-F238E27FC236}">
              <a16:creationId xmlns:a16="http://schemas.microsoft.com/office/drawing/2014/main" id="{00000000-0008-0000-2000-00002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69" name="92 CuadroTexto">
          <a:extLst>
            <a:ext uri="{FF2B5EF4-FFF2-40B4-BE49-F238E27FC236}">
              <a16:creationId xmlns:a16="http://schemas.microsoft.com/office/drawing/2014/main" id="{00000000-0008-0000-2000-00002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0" name="93 CuadroTexto">
          <a:extLst>
            <a:ext uri="{FF2B5EF4-FFF2-40B4-BE49-F238E27FC236}">
              <a16:creationId xmlns:a16="http://schemas.microsoft.com/office/drawing/2014/main" id="{00000000-0008-0000-2000-00002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1" name="94 CuadroTexto">
          <a:extLst>
            <a:ext uri="{FF2B5EF4-FFF2-40B4-BE49-F238E27FC236}">
              <a16:creationId xmlns:a16="http://schemas.microsoft.com/office/drawing/2014/main" id="{00000000-0008-0000-2000-00002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2" name="95 CuadroTexto">
          <a:extLst>
            <a:ext uri="{FF2B5EF4-FFF2-40B4-BE49-F238E27FC236}">
              <a16:creationId xmlns:a16="http://schemas.microsoft.com/office/drawing/2014/main" id="{00000000-0008-0000-2000-00002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3" name="96 CuadroTexto">
          <a:extLst>
            <a:ext uri="{FF2B5EF4-FFF2-40B4-BE49-F238E27FC236}">
              <a16:creationId xmlns:a16="http://schemas.microsoft.com/office/drawing/2014/main" id="{00000000-0008-0000-2000-00002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4" name="97 CuadroTexto">
          <a:extLst>
            <a:ext uri="{FF2B5EF4-FFF2-40B4-BE49-F238E27FC236}">
              <a16:creationId xmlns:a16="http://schemas.microsoft.com/office/drawing/2014/main" id="{00000000-0008-0000-2000-00002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5" name="98 CuadroTexto">
          <a:extLst>
            <a:ext uri="{FF2B5EF4-FFF2-40B4-BE49-F238E27FC236}">
              <a16:creationId xmlns:a16="http://schemas.microsoft.com/office/drawing/2014/main" id="{00000000-0008-0000-2000-00002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6" name="99 CuadroTexto">
          <a:extLst>
            <a:ext uri="{FF2B5EF4-FFF2-40B4-BE49-F238E27FC236}">
              <a16:creationId xmlns:a16="http://schemas.microsoft.com/office/drawing/2014/main" id="{00000000-0008-0000-2000-00003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7" name="100 CuadroTexto">
          <a:extLst>
            <a:ext uri="{FF2B5EF4-FFF2-40B4-BE49-F238E27FC236}">
              <a16:creationId xmlns:a16="http://schemas.microsoft.com/office/drawing/2014/main" id="{00000000-0008-0000-2000-00003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378" name="101 CuadroTexto">
          <a:extLst>
            <a:ext uri="{FF2B5EF4-FFF2-40B4-BE49-F238E27FC236}">
              <a16:creationId xmlns:a16="http://schemas.microsoft.com/office/drawing/2014/main" id="{00000000-0008-0000-2000-000032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379" name="118 CuadroTexto">
          <a:extLst>
            <a:ext uri="{FF2B5EF4-FFF2-40B4-BE49-F238E27FC236}">
              <a16:creationId xmlns:a16="http://schemas.microsoft.com/office/drawing/2014/main" id="{00000000-0008-0000-2000-00003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0" name="119 CuadroTexto">
          <a:extLst>
            <a:ext uri="{FF2B5EF4-FFF2-40B4-BE49-F238E27FC236}">
              <a16:creationId xmlns:a16="http://schemas.microsoft.com/office/drawing/2014/main" id="{00000000-0008-0000-2000-00003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1" name="120 CuadroTexto">
          <a:extLst>
            <a:ext uri="{FF2B5EF4-FFF2-40B4-BE49-F238E27FC236}">
              <a16:creationId xmlns:a16="http://schemas.microsoft.com/office/drawing/2014/main" id="{00000000-0008-0000-2000-00003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2" name="121 CuadroTexto">
          <a:extLst>
            <a:ext uri="{FF2B5EF4-FFF2-40B4-BE49-F238E27FC236}">
              <a16:creationId xmlns:a16="http://schemas.microsoft.com/office/drawing/2014/main" id="{00000000-0008-0000-2000-00003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3" name="122 CuadroTexto">
          <a:extLst>
            <a:ext uri="{FF2B5EF4-FFF2-40B4-BE49-F238E27FC236}">
              <a16:creationId xmlns:a16="http://schemas.microsoft.com/office/drawing/2014/main" id="{00000000-0008-0000-2000-00003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4" name="123 CuadroTexto">
          <a:extLst>
            <a:ext uri="{FF2B5EF4-FFF2-40B4-BE49-F238E27FC236}">
              <a16:creationId xmlns:a16="http://schemas.microsoft.com/office/drawing/2014/main" id="{00000000-0008-0000-2000-00003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5" name="124 CuadroTexto">
          <a:extLst>
            <a:ext uri="{FF2B5EF4-FFF2-40B4-BE49-F238E27FC236}">
              <a16:creationId xmlns:a16="http://schemas.microsoft.com/office/drawing/2014/main" id="{00000000-0008-0000-2000-00003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6" name="125 CuadroTexto">
          <a:extLst>
            <a:ext uri="{FF2B5EF4-FFF2-40B4-BE49-F238E27FC236}">
              <a16:creationId xmlns:a16="http://schemas.microsoft.com/office/drawing/2014/main" id="{00000000-0008-0000-2000-00003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7" name="143 CuadroTexto">
          <a:extLst>
            <a:ext uri="{FF2B5EF4-FFF2-40B4-BE49-F238E27FC236}">
              <a16:creationId xmlns:a16="http://schemas.microsoft.com/office/drawing/2014/main" id="{00000000-0008-0000-2000-00003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8" name="144 CuadroTexto">
          <a:extLst>
            <a:ext uri="{FF2B5EF4-FFF2-40B4-BE49-F238E27FC236}">
              <a16:creationId xmlns:a16="http://schemas.microsoft.com/office/drawing/2014/main" id="{00000000-0008-0000-2000-00003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89" name="145 CuadroTexto">
          <a:extLst>
            <a:ext uri="{FF2B5EF4-FFF2-40B4-BE49-F238E27FC236}">
              <a16:creationId xmlns:a16="http://schemas.microsoft.com/office/drawing/2014/main" id="{00000000-0008-0000-2000-00003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0" name="146 CuadroTexto">
          <a:extLst>
            <a:ext uri="{FF2B5EF4-FFF2-40B4-BE49-F238E27FC236}">
              <a16:creationId xmlns:a16="http://schemas.microsoft.com/office/drawing/2014/main" id="{00000000-0008-0000-2000-00003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1" name="147 CuadroTexto">
          <a:extLst>
            <a:ext uri="{FF2B5EF4-FFF2-40B4-BE49-F238E27FC236}">
              <a16:creationId xmlns:a16="http://schemas.microsoft.com/office/drawing/2014/main" id="{00000000-0008-0000-2000-00003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2" name="148 CuadroTexto">
          <a:extLst>
            <a:ext uri="{FF2B5EF4-FFF2-40B4-BE49-F238E27FC236}">
              <a16:creationId xmlns:a16="http://schemas.microsoft.com/office/drawing/2014/main" id="{00000000-0008-0000-2000-00004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3" name="149 CuadroTexto">
          <a:extLst>
            <a:ext uri="{FF2B5EF4-FFF2-40B4-BE49-F238E27FC236}">
              <a16:creationId xmlns:a16="http://schemas.microsoft.com/office/drawing/2014/main" id="{00000000-0008-0000-2000-00004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4" name="150 CuadroTexto">
          <a:extLst>
            <a:ext uri="{FF2B5EF4-FFF2-40B4-BE49-F238E27FC236}">
              <a16:creationId xmlns:a16="http://schemas.microsoft.com/office/drawing/2014/main" id="{00000000-0008-0000-2000-00004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5" name="151 CuadroTexto">
          <a:extLst>
            <a:ext uri="{FF2B5EF4-FFF2-40B4-BE49-F238E27FC236}">
              <a16:creationId xmlns:a16="http://schemas.microsoft.com/office/drawing/2014/main" id="{00000000-0008-0000-2000-00004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6" name="152 CuadroTexto">
          <a:extLst>
            <a:ext uri="{FF2B5EF4-FFF2-40B4-BE49-F238E27FC236}">
              <a16:creationId xmlns:a16="http://schemas.microsoft.com/office/drawing/2014/main" id="{00000000-0008-0000-2000-00004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7" name="153 CuadroTexto">
          <a:extLst>
            <a:ext uri="{FF2B5EF4-FFF2-40B4-BE49-F238E27FC236}">
              <a16:creationId xmlns:a16="http://schemas.microsoft.com/office/drawing/2014/main" id="{00000000-0008-0000-2000-00004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8" name="154 CuadroTexto">
          <a:extLst>
            <a:ext uri="{FF2B5EF4-FFF2-40B4-BE49-F238E27FC236}">
              <a16:creationId xmlns:a16="http://schemas.microsoft.com/office/drawing/2014/main" id="{00000000-0008-0000-2000-00004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399" name="155 CuadroTexto">
          <a:extLst>
            <a:ext uri="{FF2B5EF4-FFF2-40B4-BE49-F238E27FC236}">
              <a16:creationId xmlns:a16="http://schemas.microsoft.com/office/drawing/2014/main" id="{00000000-0008-0000-2000-00004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0" name="156 CuadroTexto">
          <a:extLst>
            <a:ext uri="{FF2B5EF4-FFF2-40B4-BE49-F238E27FC236}">
              <a16:creationId xmlns:a16="http://schemas.microsoft.com/office/drawing/2014/main" id="{00000000-0008-0000-2000-00004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1" name="157 CuadroTexto">
          <a:extLst>
            <a:ext uri="{FF2B5EF4-FFF2-40B4-BE49-F238E27FC236}">
              <a16:creationId xmlns:a16="http://schemas.microsoft.com/office/drawing/2014/main" id="{00000000-0008-0000-2000-00004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2" name="158 CuadroTexto">
          <a:extLst>
            <a:ext uri="{FF2B5EF4-FFF2-40B4-BE49-F238E27FC236}">
              <a16:creationId xmlns:a16="http://schemas.microsoft.com/office/drawing/2014/main" id="{00000000-0008-0000-2000-00004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3" name="159 CuadroTexto">
          <a:extLst>
            <a:ext uri="{FF2B5EF4-FFF2-40B4-BE49-F238E27FC236}">
              <a16:creationId xmlns:a16="http://schemas.microsoft.com/office/drawing/2014/main" id="{00000000-0008-0000-2000-00004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4" name="160 CuadroTexto">
          <a:extLst>
            <a:ext uri="{FF2B5EF4-FFF2-40B4-BE49-F238E27FC236}">
              <a16:creationId xmlns:a16="http://schemas.microsoft.com/office/drawing/2014/main" id="{00000000-0008-0000-2000-00004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5" name="161 CuadroTexto">
          <a:extLst>
            <a:ext uri="{FF2B5EF4-FFF2-40B4-BE49-F238E27FC236}">
              <a16:creationId xmlns:a16="http://schemas.microsoft.com/office/drawing/2014/main" id="{00000000-0008-0000-2000-00004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6" name="162 CuadroTexto">
          <a:extLst>
            <a:ext uri="{FF2B5EF4-FFF2-40B4-BE49-F238E27FC236}">
              <a16:creationId xmlns:a16="http://schemas.microsoft.com/office/drawing/2014/main" id="{00000000-0008-0000-2000-00004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7" name="163 CuadroTexto">
          <a:extLst>
            <a:ext uri="{FF2B5EF4-FFF2-40B4-BE49-F238E27FC236}">
              <a16:creationId xmlns:a16="http://schemas.microsoft.com/office/drawing/2014/main" id="{00000000-0008-0000-2000-00004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8" name="164 CuadroTexto">
          <a:extLst>
            <a:ext uri="{FF2B5EF4-FFF2-40B4-BE49-F238E27FC236}">
              <a16:creationId xmlns:a16="http://schemas.microsoft.com/office/drawing/2014/main" id="{00000000-0008-0000-2000-00005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09" name="165 CuadroTexto">
          <a:extLst>
            <a:ext uri="{FF2B5EF4-FFF2-40B4-BE49-F238E27FC236}">
              <a16:creationId xmlns:a16="http://schemas.microsoft.com/office/drawing/2014/main" id="{00000000-0008-0000-2000-00005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0" name="166 CuadroTexto">
          <a:extLst>
            <a:ext uri="{FF2B5EF4-FFF2-40B4-BE49-F238E27FC236}">
              <a16:creationId xmlns:a16="http://schemas.microsoft.com/office/drawing/2014/main" id="{00000000-0008-0000-2000-00005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1" name="167 CuadroTexto">
          <a:extLst>
            <a:ext uri="{FF2B5EF4-FFF2-40B4-BE49-F238E27FC236}">
              <a16:creationId xmlns:a16="http://schemas.microsoft.com/office/drawing/2014/main" id="{00000000-0008-0000-2000-00005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2" name="168 CuadroTexto">
          <a:extLst>
            <a:ext uri="{FF2B5EF4-FFF2-40B4-BE49-F238E27FC236}">
              <a16:creationId xmlns:a16="http://schemas.microsoft.com/office/drawing/2014/main" id="{00000000-0008-0000-2000-00005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3" name="169 CuadroTexto">
          <a:extLst>
            <a:ext uri="{FF2B5EF4-FFF2-40B4-BE49-F238E27FC236}">
              <a16:creationId xmlns:a16="http://schemas.microsoft.com/office/drawing/2014/main" id="{00000000-0008-0000-2000-00005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4" name="170 CuadroTexto">
          <a:extLst>
            <a:ext uri="{FF2B5EF4-FFF2-40B4-BE49-F238E27FC236}">
              <a16:creationId xmlns:a16="http://schemas.microsoft.com/office/drawing/2014/main" id="{00000000-0008-0000-2000-00005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5" name="171 CuadroTexto">
          <a:extLst>
            <a:ext uri="{FF2B5EF4-FFF2-40B4-BE49-F238E27FC236}">
              <a16:creationId xmlns:a16="http://schemas.microsoft.com/office/drawing/2014/main" id="{00000000-0008-0000-2000-00005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6" name="172 CuadroTexto">
          <a:extLst>
            <a:ext uri="{FF2B5EF4-FFF2-40B4-BE49-F238E27FC236}">
              <a16:creationId xmlns:a16="http://schemas.microsoft.com/office/drawing/2014/main" id="{00000000-0008-0000-2000-00005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7" name="173 CuadroTexto">
          <a:extLst>
            <a:ext uri="{FF2B5EF4-FFF2-40B4-BE49-F238E27FC236}">
              <a16:creationId xmlns:a16="http://schemas.microsoft.com/office/drawing/2014/main" id="{00000000-0008-0000-2000-00005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8" name="174 CuadroTexto">
          <a:extLst>
            <a:ext uri="{FF2B5EF4-FFF2-40B4-BE49-F238E27FC236}">
              <a16:creationId xmlns:a16="http://schemas.microsoft.com/office/drawing/2014/main" id="{00000000-0008-0000-2000-00005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19" name="175 CuadroTexto">
          <a:extLst>
            <a:ext uri="{FF2B5EF4-FFF2-40B4-BE49-F238E27FC236}">
              <a16:creationId xmlns:a16="http://schemas.microsoft.com/office/drawing/2014/main" id="{00000000-0008-0000-2000-00005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0" name="176 CuadroTexto">
          <a:extLst>
            <a:ext uri="{FF2B5EF4-FFF2-40B4-BE49-F238E27FC236}">
              <a16:creationId xmlns:a16="http://schemas.microsoft.com/office/drawing/2014/main" id="{00000000-0008-0000-2000-00005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1" name="177 CuadroTexto">
          <a:extLst>
            <a:ext uri="{FF2B5EF4-FFF2-40B4-BE49-F238E27FC236}">
              <a16:creationId xmlns:a16="http://schemas.microsoft.com/office/drawing/2014/main" id="{00000000-0008-0000-2000-00005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2" name="178 CuadroTexto">
          <a:extLst>
            <a:ext uri="{FF2B5EF4-FFF2-40B4-BE49-F238E27FC236}">
              <a16:creationId xmlns:a16="http://schemas.microsoft.com/office/drawing/2014/main" id="{00000000-0008-0000-2000-00005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3" name="179 CuadroTexto">
          <a:extLst>
            <a:ext uri="{FF2B5EF4-FFF2-40B4-BE49-F238E27FC236}">
              <a16:creationId xmlns:a16="http://schemas.microsoft.com/office/drawing/2014/main" id="{00000000-0008-0000-2000-00005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4" name="180 CuadroTexto">
          <a:extLst>
            <a:ext uri="{FF2B5EF4-FFF2-40B4-BE49-F238E27FC236}">
              <a16:creationId xmlns:a16="http://schemas.microsoft.com/office/drawing/2014/main" id="{00000000-0008-0000-2000-00006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5" name="181 CuadroTexto">
          <a:extLst>
            <a:ext uri="{FF2B5EF4-FFF2-40B4-BE49-F238E27FC236}">
              <a16:creationId xmlns:a16="http://schemas.microsoft.com/office/drawing/2014/main" id="{00000000-0008-0000-2000-00006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6" name="182 CuadroTexto">
          <a:extLst>
            <a:ext uri="{FF2B5EF4-FFF2-40B4-BE49-F238E27FC236}">
              <a16:creationId xmlns:a16="http://schemas.microsoft.com/office/drawing/2014/main" id="{00000000-0008-0000-2000-00006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7" name="183 CuadroTexto">
          <a:extLst>
            <a:ext uri="{FF2B5EF4-FFF2-40B4-BE49-F238E27FC236}">
              <a16:creationId xmlns:a16="http://schemas.microsoft.com/office/drawing/2014/main" id="{00000000-0008-0000-2000-00006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8" name="184 CuadroTexto">
          <a:extLst>
            <a:ext uri="{FF2B5EF4-FFF2-40B4-BE49-F238E27FC236}">
              <a16:creationId xmlns:a16="http://schemas.microsoft.com/office/drawing/2014/main" id="{00000000-0008-0000-2000-00006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29" name="185 CuadroTexto">
          <a:extLst>
            <a:ext uri="{FF2B5EF4-FFF2-40B4-BE49-F238E27FC236}">
              <a16:creationId xmlns:a16="http://schemas.microsoft.com/office/drawing/2014/main" id="{00000000-0008-0000-2000-00006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0" name="186 CuadroTexto">
          <a:extLst>
            <a:ext uri="{FF2B5EF4-FFF2-40B4-BE49-F238E27FC236}">
              <a16:creationId xmlns:a16="http://schemas.microsoft.com/office/drawing/2014/main" id="{00000000-0008-0000-2000-00006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1" name="187 CuadroTexto">
          <a:extLst>
            <a:ext uri="{FF2B5EF4-FFF2-40B4-BE49-F238E27FC236}">
              <a16:creationId xmlns:a16="http://schemas.microsoft.com/office/drawing/2014/main" id="{00000000-0008-0000-2000-00006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2" name="188 CuadroTexto">
          <a:extLst>
            <a:ext uri="{FF2B5EF4-FFF2-40B4-BE49-F238E27FC236}">
              <a16:creationId xmlns:a16="http://schemas.microsoft.com/office/drawing/2014/main" id="{00000000-0008-0000-2000-00006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3" name="189 CuadroTexto">
          <a:extLst>
            <a:ext uri="{FF2B5EF4-FFF2-40B4-BE49-F238E27FC236}">
              <a16:creationId xmlns:a16="http://schemas.microsoft.com/office/drawing/2014/main" id="{00000000-0008-0000-2000-00006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4" name="190 CuadroTexto">
          <a:extLst>
            <a:ext uri="{FF2B5EF4-FFF2-40B4-BE49-F238E27FC236}">
              <a16:creationId xmlns:a16="http://schemas.microsoft.com/office/drawing/2014/main" id="{00000000-0008-0000-2000-00006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5" name="191 CuadroTexto">
          <a:extLst>
            <a:ext uri="{FF2B5EF4-FFF2-40B4-BE49-F238E27FC236}">
              <a16:creationId xmlns:a16="http://schemas.microsoft.com/office/drawing/2014/main" id="{00000000-0008-0000-2000-00006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6" name="192 CuadroTexto">
          <a:extLst>
            <a:ext uri="{FF2B5EF4-FFF2-40B4-BE49-F238E27FC236}">
              <a16:creationId xmlns:a16="http://schemas.microsoft.com/office/drawing/2014/main" id="{00000000-0008-0000-2000-00006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7" name="193 CuadroTexto">
          <a:extLst>
            <a:ext uri="{FF2B5EF4-FFF2-40B4-BE49-F238E27FC236}">
              <a16:creationId xmlns:a16="http://schemas.microsoft.com/office/drawing/2014/main" id="{00000000-0008-0000-2000-00006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8" name="194 CuadroTexto">
          <a:extLst>
            <a:ext uri="{FF2B5EF4-FFF2-40B4-BE49-F238E27FC236}">
              <a16:creationId xmlns:a16="http://schemas.microsoft.com/office/drawing/2014/main" id="{00000000-0008-0000-2000-00006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39" name="195 CuadroTexto">
          <a:extLst>
            <a:ext uri="{FF2B5EF4-FFF2-40B4-BE49-F238E27FC236}">
              <a16:creationId xmlns:a16="http://schemas.microsoft.com/office/drawing/2014/main" id="{00000000-0008-0000-2000-00006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0" name="196 CuadroTexto">
          <a:extLst>
            <a:ext uri="{FF2B5EF4-FFF2-40B4-BE49-F238E27FC236}">
              <a16:creationId xmlns:a16="http://schemas.microsoft.com/office/drawing/2014/main" id="{00000000-0008-0000-2000-00007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1" name="197 CuadroTexto">
          <a:extLst>
            <a:ext uri="{FF2B5EF4-FFF2-40B4-BE49-F238E27FC236}">
              <a16:creationId xmlns:a16="http://schemas.microsoft.com/office/drawing/2014/main" id="{00000000-0008-0000-2000-00007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2" name="198 CuadroTexto">
          <a:extLst>
            <a:ext uri="{FF2B5EF4-FFF2-40B4-BE49-F238E27FC236}">
              <a16:creationId xmlns:a16="http://schemas.microsoft.com/office/drawing/2014/main" id="{00000000-0008-0000-2000-00007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3" name="199 CuadroTexto">
          <a:extLst>
            <a:ext uri="{FF2B5EF4-FFF2-40B4-BE49-F238E27FC236}">
              <a16:creationId xmlns:a16="http://schemas.microsoft.com/office/drawing/2014/main" id="{00000000-0008-0000-2000-00007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4" name="200 CuadroTexto">
          <a:extLst>
            <a:ext uri="{FF2B5EF4-FFF2-40B4-BE49-F238E27FC236}">
              <a16:creationId xmlns:a16="http://schemas.microsoft.com/office/drawing/2014/main" id="{00000000-0008-0000-2000-00007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5" name="201 CuadroTexto">
          <a:extLst>
            <a:ext uri="{FF2B5EF4-FFF2-40B4-BE49-F238E27FC236}">
              <a16:creationId xmlns:a16="http://schemas.microsoft.com/office/drawing/2014/main" id="{00000000-0008-0000-2000-00007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6" name="202 CuadroTexto">
          <a:extLst>
            <a:ext uri="{FF2B5EF4-FFF2-40B4-BE49-F238E27FC236}">
              <a16:creationId xmlns:a16="http://schemas.microsoft.com/office/drawing/2014/main" id="{00000000-0008-0000-2000-00007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7" name="203 CuadroTexto">
          <a:extLst>
            <a:ext uri="{FF2B5EF4-FFF2-40B4-BE49-F238E27FC236}">
              <a16:creationId xmlns:a16="http://schemas.microsoft.com/office/drawing/2014/main" id="{00000000-0008-0000-2000-00007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8" name="204 CuadroTexto">
          <a:extLst>
            <a:ext uri="{FF2B5EF4-FFF2-40B4-BE49-F238E27FC236}">
              <a16:creationId xmlns:a16="http://schemas.microsoft.com/office/drawing/2014/main" id="{00000000-0008-0000-2000-00007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49" name="205 CuadroTexto">
          <a:extLst>
            <a:ext uri="{FF2B5EF4-FFF2-40B4-BE49-F238E27FC236}">
              <a16:creationId xmlns:a16="http://schemas.microsoft.com/office/drawing/2014/main" id="{00000000-0008-0000-2000-00007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0" name="206 CuadroTexto">
          <a:extLst>
            <a:ext uri="{FF2B5EF4-FFF2-40B4-BE49-F238E27FC236}">
              <a16:creationId xmlns:a16="http://schemas.microsoft.com/office/drawing/2014/main" id="{00000000-0008-0000-2000-00007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1" name="207 CuadroTexto">
          <a:extLst>
            <a:ext uri="{FF2B5EF4-FFF2-40B4-BE49-F238E27FC236}">
              <a16:creationId xmlns:a16="http://schemas.microsoft.com/office/drawing/2014/main" id="{00000000-0008-0000-2000-00007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2" name="208 CuadroTexto">
          <a:extLst>
            <a:ext uri="{FF2B5EF4-FFF2-40B4-BE49-F238E27FC236}">
              <a16:creationId xmlns:a16="http://schemas.microsoft.com/office/drawing/2014/main" id="{00000000-0008-0000-2000-00007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3" name="209 CuadroTexto">
          <a:extLst>
            <a:ext uri="{FF2B5EF4-FFF2-40B4-BE49-F238E27FC236}">
              <a16:creationId xmlns:a16="http://schemas.microsoft.com/office/drawing/2014/main" id="{00000000-0008-0000-2000-00007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4" name="210 CuadroTexto">
          <a:extLst>
            <a:ext uri="{FF2B5EF4-FFF2-40B4-BE49-F238E27FC236}">
              <a16:creationId xmlns:a16="http://schemas.microsoft.com/office/drawing/2014/main" id="{00000000-0008-0000-2000-00007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5" name="211 CuadroTexto">
          <a:extLst>
            <a:ext uri="{FF2B5EF4-FFF2-40B4-BE49-F238E27FC236}">
              <a16:creationId xmlns:a16="http://schemas.microsoft.com/office/drawing/2014/main" id="{00000000-0008-0000-2000-00007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6" name="212 CuadroTexto">
          <a:extLst>
            <a:ext uri="{FF2B5EF4-FFF2-40B4-BE49-F238E27FC236}">
              <a16:creationId xmlns:a16="http://schemas.microsoft.com/office/drawing/2014/main" id="{00000000-0008-0000-2000-00008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7" name="213 CuadroTexto">
          <a:extLst>
            <a:ext uri="{FF2B5EF4-FFF2-40B4-BE49-F238E27FC236}">
              <a16:creationId xmlns:a16="http://schemas.microsoft.com/office/drawing/2014/main" id="{00000000-0008-0000-2000-00008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8" name="214 CuadroTexto">
          <a:extLst>
            <a:ext uri="{FF2B5EF4-FFF2-40B4-BE49-F238E27FC236}">
              <a16:creationId xmlns:a16="http://schemas.microsoft.com/office/drawing/2014/main" id="{00000000-0008-0000-2000-00008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59" name="215 CuadroTexto">
          <a:extLst>
            <a:ext uri="{FF2B5EF4-FFF2-40B4-BE49-F238E27FC236}">
              <a16:creationId xmlns:a16="http://schemas.microsoft.com/office/drawing/2014/main" id="{00000000-0008-0000-2000-00008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0" name="216 CuadroTexto">
          <a:extLst>
            <a:ext uri="{FF2B5EF4-FFF2-40B4-BE49-F238E27FC236}">
              <a16:creationId xmlns:a16="http://schemas.microsoft.com/office/drawing/2014/main" id="{00000000-0008-0000-2000-00008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1" name="217 CuadroTexto">
          <a:extLst>
            <a:ext uri="{FF2B5EF4-FFF2-40B4-BE49-F238E27FC236}">
              <a16:creationId xmlns:a16="http://schemas.microsoft.com/office/drawing/2014/main" id="{00000000-0008-0000-2000-00008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2" name="218 CuadroTexto">
          <a:extLst>
            <a:ext uri="{FF2B5EF4-FFF2-40B4-BE49-F238E27FC236}">
              <a16:creationId xmlns:a16="http://schemas.microsoft.com/office/drawing/2014/main" id="{00000000-0008-0000-2000-00008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3" name="219 CuadroTexto">
          <a:extLst>
            <a:ext uri="{FF2B5EF4-FFF2-40B4-BE49-F238E27FC236}">
              <a16:creationId xmlns:a16="http://schemas.microsoft.com/office/drawing/2014/main" id="{00000000-0008-0000-2000-00008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4" name="220 CuadroTexto">
          <a:extLst>
            <a:ext uri="{FF2B5EF4-FFF2-40B4-BE49-F238E27FC236}">
              <a16:creationId xmlns:a16="http://schemas.microsoft.com/office/drawing/2014/main" id="{00000000-0008-0000-2000-00008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5" name="221 CuadroTexto">
          <a:extLst>
            <a:ext uri="{FF2B5EF4-FFF2-40B4-BE49-F238E27FC236}">
              <a16:creationId xmlns:a16="http://schemas.microsoft.com/office/drawing/2014/main" id="{00000000-0008-0000-2000-00008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6" name="222 CuadroTexto">
          <a:extLst>
            <a:ext uri="{FF2B5EF4-FFF2-40B4-BE49-F238E27FC236}">
              <a16:creationId xmlns:a16="http://schemas.microsoft.com/office/drawing/2014/main" id="{00000000-0008-0000-2000-00008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7" name="223 CuadroTexto">
          <a:extLst>
            <a:ext uri="{FF2B5EF4-FFF2-40B4-BE49-F238E27FC236}">
              <a16:creationId xmlns:a16="http://schemas.microsoft.com/office/drawing/2014/main" id="{00000000-0008-0000-2000-00008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8" name="224 CuadroTexto">
          <a:extLst>
            <a:ext uri="{FF2B5EF4-FFF2-40B4-BE49-F238E27FC236}">
              <a16:creationId xmlns:a16="http://schemas.microsoft.com/office/drawing/2014/main" id="{00000000-0008-0000-2000-00008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69" name="225 CuadroTexto">
          <a:extLst>
            <a:ext uri="{FF2B5EF4-FFF2-40B4-BE49-F238E27FC236}">
              <a16:creationId xmlns:a16="http://schemas.microsoft.com/office/drawing/2014/main" id="{00000000-0008-0000-2000-00008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0" name="226 CuadroTexto">
          <a:extLst>
            <a:ext uri="{FF2B5EF4-FFF2-40B4-BE49-F238E27FC236}">
              <a16:creationId xmlns:a16="http://schemas.microsoft.com/office/drawing/2014/main" id="{00000000-0008-0000-2000-00008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1" name="227 CuadroTexto">
          <a:extLst>
            <a:ext uri="{FF2B5EF4-FFF2-40B4-BE49-F238E27FC236}">
              <a16:creationId xmlns:a16="http://schemas.microsoft.com/office/drawing/2014/main" id="{00000000-0008-0000-2000-00008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2" name="228 CuadroTexto">
          <a:extLst>
            <a:ext uri="{FF2B5EF4-FFF2-40B4-BE49-F238E27FC236}">
              <a16:creationId xmlns:a16="http://schemas.microsoft.com/office/drawing/2014/main" id="{00000000-0008-0000-2000-00009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3" name="229 CuadroTexto">
          <a:extLst>
            <a:ext uri="{FF2B5EF4-FFF2-40B4-BE49-F238E27FC236}">
              <a16:creationId xmlns:a16="http://schemas.microsoft.com/office/drawing/2014/main" id="{00000000-0008-0000-2000-00009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4" name="230 CuadroTexto">
          <a:extLst>
            <a:ext uri="{FF2B5EF4-FFF2-40B4-BE49-F238E27FC236}">
              <a16:creationId xmlns:a16="http://schemas.microsoft.com/office/drawing/2014/main" id="{00000000-0008-0000-2000-00009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5" name="231 CuadroTexto">
          <a:extLst>
            <a:ext uri="{FF2B5EF4-FFF2-40B4-BE49-F238E27FC236}">
              <a16:creationId xmlns:a16="http://schemas.microsoft.com/office/drawing/2014/main" id="{00000000-0008-0000-2000-00009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6" name="232 CuadroTexto">
          <a:extLst>
            <a:ext uri="{FF2B5EF4-FFF2-40B4-BE49-F238E27FC236}">
              <a16:creationId xmlns:a16="http://schemas.microsoft.com/office/drawing/2014/main" id="{00000000-0008-0000-2000-00009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7" name="233 CuadroTexto">
          <a:extLst>
            <a:ext uri="{FF2B5EF4-FFF2-40B4-BE49-F238E27FC236}">
              <a16:creationId xmlns:a16="http://schemas.microsoft.com/office/drawing/2014/main" id="{00000000-0008-0000-2000-00009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8" name="234 CuadroTexto">
          <a:extLst>
            <a:ext uri="{FF2B5EF4-FFF2-40B4-BE49-F238E27FC236}">
              <a16:creationId xmlns:a16="http://schemas.microsoft.com/office/drawing/2014/main" id="{00000000-0008-0000-2000-00009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79" name="235 CuadroTexto">
          <a:extLst>
            <a:ext uri="{FF2B5EF4-FFF2-40B4-BE49-F238E27FC236}">
              <a16:creationId xmlns:a16="http://schemas.microsoft.com/office/drawing/2014/main" id="{00000000-0008-0000-2000-00009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0" name="236 CuadroTexto">
          <a:extLst>
            <a:ext uri="{FF2B5EF4-FFF2-40B4-BE49-F238E27FC236}">
              <a16:creationId xmlns:a16="http://schemas.microsoft.com/office/drawing/2014/main" id="{00000000-0008-0000-2000-00009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1" name="237 CuadroTexto">
          <a:extLst>
            <a:ext uri="{FF2B5EF4-FFF2-40B4-BE49-F238E27FC236}">
              <a16:creationId xmlns:a16="http://schemas.microsoft.com/office/drawing/2014/main" id="{00000000-0008-0000-2000-00009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2" name="238 CuadroTexto">
          <a:extLst>
            <a:ext uri="{FF2B5EF4-FFF2-40B4-BE49-F238E27FC236}">
              <a16:creationId xmlns:a16="http://schemas.microsoft.com/office/drawing/2014/main" id="{00000000-0008-0000-2000-00009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3" name="239 CuadroTexto">
          <a:extLst>
            <a:ext uri="{FF2B5EF4-FFF2-40B4-BE49-F238E27FC236}">
              <a16:creationId xmlns:a16="http://schemas.microsoft.com/office/drawing/2014/main" id="{00000000-0008-0000-2000-00009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4" name="240 CuadroTexto">
          <a:extLst>
            <a:ext uri="{FF2B5EF4-FFF2-40B4-BE49-F238E27FC236}">
              <a16:creationId xmlns:a16="http://schemas.microsoft.com/office/drawing/2014/main" id="{00000000-0008-0000-2000-00009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5" name="241 CuadroTexto">
          <a:extLst>
            <a:ext uri="{FF2B5EF4-FFF2-40B4-BE49-F238E27FC236}">
              <a16:creationId xmlns:a16="http://schemas.microsoft.com/office/drawing/2014/main" id="{00000000-0008-0000-2000-00009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6" name="242 CuadroTexto">
          <a:extLst>
            <a:ext uri="{FF2B5EF4-FFF2-40B4-BE49-F238E27FC236}">
              <a16:creationId xmlns:a16="http://schemas.microsoft.com/office/drawing/2014/main" id="{00000000-0008-0000-2000-00009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7" name="243 CuadroTexto">
          <a:extLst>
            <a:ext uri="{FF2B5EF4-FFF2-40B4-BE49-F238E27FC236}">
              <a16:creationId xmlns:a16="http://schemas.microsoft.com/office/drawing/2014/main" id="{00000000-0008-0000-2000-00009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8" name="244 CuadroTexto">
          <a:extLst>
            <a:ext uri="{FF2B5EF4-FFF2-40B4-BE49-F238E27FC236}">
              <a16:creationId xmlns:a16="http://schemas.microsoft.com/office/drawing/2014/main" id="{00000000-0008-0000-2000-0000A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89" name="245 CuadroTexto">
          <a:extLst>
            <a:ext uri="{FF2B5EF4-FFF2-40B4-BE49-F238E27FC236}">
              <a16:creationId xmlns:a16="http://schemas.microsoft.com/office/drawing/2014/main" id="{00000000-0008-0000-2000-0000A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0" name="246 CuadroTexto">
          <a:extLst>
            <a:ext uri="{FF2B5EF4-FFF2-40B4-BE49-F238E27FC236}">
              <a16:creationId xmlns:a16="http://schemas.microsoft.com/office/drawing/2014/main" id="{00000000-0008-0000-2000-0000A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1" name="247 CuadroTexto">
          <a:extLst>
            <a:ext uri="{FF2B5EF4-FFF2-40B4-BE49-F238E27FC236}">
              <a16:creationId xmlns:a16="http://schemas.microsoft.com/office/drawing/2014/main" id="{00000000-0008-0000-2000-0000A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2" name="248 CuadroTexto">
          <a:extLst>
            <a:ext uri="{FF2B5EF4-FFF2-40B4-BE49-F238E27FC236}">
              <a16:creationId xmlns:a16="http://schemas.microsoft.com/office/drawing/2014/main" id="{00000000-0008-0000-2000-0000A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3" name="249 CuadroTexto">
          <a:extLst>
            <a:ext uri="{FF2B5EF4-FFF2-40B4-BE49-F238E27FC236}">
              <a16:creationId xmlns:a16="http://schemas.microsoft.com/office/drawing/2014/main" id="{00000000-0008-0000-2000-0000A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4" name="250 CuadroTexto">
          <a:extLst>
            <a:ext uri="{FF2B5EF4-FFF2-40B4-BE49-F238E27FC236}">
              <a16:creationId xmlns:a16="http://schemas.microsoft.com/office/drawing/2014/main" id="{00000000-0008-0000-2000-0000A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5" name="251 CuadroTexto">
          <a:extLst>
            <a:ext uri="{FF2B5EF4-FFF2-40B4-BE49-F238E27FC236}">
              <a16:creationId xmlns:a16="http://schemas.microsoft.com/office/drawing/2014/main" id="{00000000-0008-0000-2000-0000A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6" name="252 CuadroTexto">
          <a:extLst>
            <a:ext uri="{FF2B5EF4-FFF2-40B4-BE49-F238E27FC236}">
              <a16:creationId xmlns:a16="http://schemas.microsoft.com/office/drawing/2014/main" id="{00000000-0008-0000-2000-0000A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7" name="253 CuadroTexto">
          <a:extLst>
            <a:ext uri="{FF2B5EF4-FFF2-40B4-BE49-F238E27FC236}">
              <a16:creationId xmlns:a16="http://schemas.microsoft.com/office/drawing/2014/main" id="{00000000-0008-0000-2000-0000A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8" name="254 CuadroTexto">
          <a:extLst>
            <a:ext uri="{FF2B5EF4-FFF2-40B4-BE49-F238E27FC236}">
              <a16:creationId xmlns:a16="http://schemas.microsoft.com/office/drawing/2014/main" id="{00000000-0008-0000-2000-0000A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499" name="255 CuadroTexto">
          <a:extLst>
            <a:ext uri="{FF2B5EF4-FFF2-40B4-BE49-F238E27FC236}">
              <a16:creationId xmlns:a16="http://schemas.microsoft.com/office/drawing/2014/main" id="{00000000-0008-0000-2000-0000A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0" name="256 CuadroTexto">
          <a:extLst>
            <a:ext uri="{FF2B5EF4-FFF2-40B4-BE49-F238E27FC236}">
              <a16:creationId xmlns:a16="http://schemas.microsoft.com/office/drawing/2014/main" id="{00000000-0008-0000-2000-0000A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1" name="257 CuadroTexto">
          <a:extLst>
            <a:ext uri="{FF2B5EF4-FFF2-40B4-BE49-F238E27FC236}">
              <a16:creationId xmlns:a16="http://schemas.microsoft.com/office/drawing/2014/main" id="{00000000-0008-0000-2000-0000A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2" name="258 CuadroTexto">
          <a:extLst>
            <a:ext uri="{FF2B5EF4-FFF2-40B4-BE49-F238E27FC236}">
              <a16:creationId xmlns:a16="http://schemas.microsoft.com/office/drawing/2014/main" id="{00000000-0008-0000-2000-0000A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3" name="259 CuadroTexto">
          <a:extLst>
            <a:ext uri="{FF2B5EF4-FFF2-40B4-BE49-F238E27FC236}">
              <a16:creationId xmlns:a16="http://schemas.microsoft.com/office/drawing/2014/main" id="{00000000-0008-0000-2000-0000A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4" name="260 CuadroTexto">
          <a:extLst>
            <a:ext uri="{FF2B5EF4-FFF2-40B4-BE49-F238E27FC236}">
              <a16:creationId xmlns:a16="http://schemas.microsoft.com/office/drawing/2014/main" id="{00000000-0008-0000-2000-0000B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5" name="261 CuadroTexto">
          <a:extLst>
            <a:ext uri="{FF2B5EF4-FFF2-40B4-BE49-F238E27FC236}">
              <a16:creationId xmlns:a16="http://schemas.microsoft.com/office/drawing/2014/main" id="{00000000-0008-0000-2000-0000B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6" name="262 CuadroTexto">
          <a:extLst>
            <a:ext uri="{FF2B5EF4-FFF2-40B4-BE49-F238E27FC236}">
              <a16:creationId xmlns:a16="http://schemas.microsoft.com/office/drawing/2014/main" id="{00000000-0008-0000-2000-0000B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7" name="263 CuadroTexto">
          <a:extLst>
            <a:ext uri="{FF2B5EF4-FFF2-40B4-BE49-F238E27FC236}">
              <a16:creationId xmlns:a16="http://schemas.microsoft.com/office/drawing/2014/main" id="{00000000-0008-0000-2000-0000B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8" name="264 CuadroTexto">
          <a:extLst>
            <a:ext uri="{FF2B5EF4-FFF2-40B4-BE49-F238E27FC236}">
              <a16:creationId xmlns:a16="http://schemas.microsoft.com/office/drawing/2014/main" id="{00000000-0008-0000-2000-0000B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09" name="265 CuadroTexto">
          <a:extLst>
            <a:ext uri="{FF2B5EF4-FFF2-40B4-BE49-F238E27FC236}">
              <a16:creationId xmlns:a16="http://schemas.microsoft.com/office/drawing/2014/main" id="{00000000-0008-0000-2000-0000B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0" name="266 CuadroTexto">
          <a:extLst>
            <a:ext uri="{FF2B5EF4-FFF2-40B4-BE49-F238E27FC236}">
              <a16:creationId xmlns:a16="http://schemas.microsoft.com/office/drawing/2014/main" id="{00000000-0008-0000-2000-0000B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11" name="267 CuadroTexto">
          <a:extLst>
            <a:ext uri="{FF2B5EF4-FFF2-40B4-BE49-F238E27FC236}">
              <a16:creationId xmlns:a16="http://schemas.microsoft.com/office/drawing/2014/main" id="{00000000-0008-0000-2000-0000B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512" name="268 CuadroTexto">
          <a:extLst>
            <a:ext uri="{FF2B5EF4-FFF2-40B4-BE49-F238E27FC236}">
              <a16:creationId xmlns:a16="http://schemas.microsoft.com/office/drawing/2014/main" id="{00000000-0008-0000-2000-0000B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3" name="269 CuadroTexto">
          <a:extLst>
            <a:ext uri="{FF2B5EF4-FFF2-40B4-BE49-F238E27FC236}">
              <a16:creationId xmlns:a16="http://schemas.microsoft.com/office/drawing/2014/main" id="{00000000-0008-0000-2000-0000B9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4" name="270 CuadroTexto">
          <a:extLst>
            <a:ext uri="{FF2B5EF4-FFF2-40B4-BE49-F238E27FC236}">
              <a16:creationId xmlns:a16="http://schemas.microsoft.com/office/drawing/2014/main" id="{00000000-0008-0000-2000-0000BA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5" name="271 CuadroTexto">
          <a:extLst>
            <a:ext uri="{FF2B5EF4-FFF2-40B4-BE49-F238E27FC236}">
              <a16:creationId xmlns:a16="http://schemas.microsoft.com/office/drawing/2014/main" id="{00000000-0008-0000-2000-0000BB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6" name="272 CuadroTexto">
          <a:extLst>
            <a:ext uri="{FF2B5EF4-FFF2-40B4-BE49-F238E27FC236}">
              <a16:creationId xmlns:a16="http://schemas.microsoft.com/office/drawing/2014/main" id="{00000000-0008-0000-2000-0000BC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7" name="273 CuadroTexto">
          <a:extLst>
            <a:ext uri="{FF2B5EF4-FFF2-40B4-BE49-F238E27FC236}">
              <a16:creationId xmlns:a16="http://schemas.microsoft.com/office/drawing/2014/main" id="{00000000-0008-0000-2000-0000BD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8" name="274 CuadroTexto">
          <a:extLst>
            <a:ext uri="{FF2B5EF4-FFF2-40B4-BE49-F238E27FC236}">
              <a16:creationId xmlns:a16="http://schemas.microsoft.com/office/drawing/2014/main" id="{00000000-0008-0000-2000-0000BE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19" name="275 CuadroTexto">
          <a:extLst>
            <a:ext uri="{FF2B5EF4-FFF2-40B4-BE49-F238E27FC236}">
              <a16:creationId xmlns:a16="http://schemas.microsoft.com/office/drawing/2014/main" id="{00000000-0008-0000-2000-0000BF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0" name="276 CuadroTexto">
          <a:extLst>
            <a:ext uri="{FF2B5EF4-FFF2-40B4-BE49-F238E27FC236}">
              <a16:creationId xmlns:a16="http://schemas.microsoft.com/office/drawing/2014/main" id="{00000000-0008-0000-2000-0000C0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1" name="277 CuadroTexto">
          <a:extLst>
            <a:ext uri="{FF2B5EF4-FFF2-40B4-BE49-F238E27FC236}">
              <a16:creationId xmlns:a16="http://schemas.microsoft.com/office/drawing/2014/main" id="{00000000-0008-0000-2000-0000C1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2" name="278 CuadroTexto">
          <a:extLst>
            <a:ext uri="{FF2B5EF4-FFF2-40B4-BE49-F238E27FC236}">
              <a16:creationId xmlns:a16="http://schemas.microsoft.com/office/drawing/2014/main" id="{00000000-0008-0000-2000-0000C2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3" name="279 CuadroTexto">
          <a:extLst>
            <a:ext uri="{FF2B5EF4-FFF2-40B4-BE49-F238E27FC236}">
              <a16:creationId xmlns:a16="http://schemas.microsoft.com/office/drawing/2014/main" id="{00000000-0008-0000-2000-0000C3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4" name="280 CuadroTexto">
          <a:extLst>
            <a:ext uri="{FF2B5EF4-FFF2-40B4-BE49-F238E27FC236}">
              <a16:creationId xmlns:a16="http://schemas.microsoft.com/office/drawing/2014/main" id="{00000000-0008-0000-2000-0000C4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5" name="281 CuadroTexto">
          <a:extLst>
            <a:ext uri="{FF2B5EF4-FFF2-40B4-BE49-F238E27FC236}">
              <a16:creationId xmlns:a16="http://schemas.microsoft.com/office/drawing/2014/main" id="{00000000-0008-0000-2000-0000C5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6" name="282 CuadroTexto">
          <a:extLst>
            <a:ext uri="{FF2B5EF4-FFF2-40B4-BE49-F238E27FC236}">
              <a16:creationId xmlns:a16="http://schemas.microsoft.com/office/drawing/2014/main" id="{00000000-0008-0000-2000-0000C6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7" name="283 CuadroTexto">
          <a:extLst>
            <a:ext uri="{FF2B5EF4-FFF2-40B4-BE49-F238E27FC236}">
              <a16:creationId xmlns:a16="http://schemas.microsoft.com/office/drawing/2014/main" id="{00000000-0008-0000-2000-0000C7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528" name="284 CuadroTexto">
          <a:extLst>
            <a:ext uri="{FF2B5EF4-FFF2-40B4-BE49-F238E27FC236}">
              <a16:creationId xmlns:a16="http://schemas.microsoft.com/office/drawing/2014/main" id="{00000000-0008-0000-2000-0000C80D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29" name="285 CuadroTexto">
          <a:extLst>
            <a:ext uri="{FF2B5EF4-FFF2-40B4-BE49-F238E27FC236}">
              <a16:creationId xmlns:a16="http://schemas.microsoft.com/office/drawing/2014/main" id="{00000000-0008-0000-2000-0000C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0" name="286 CuadroTexto">
          <a:extLst>
            <a:ext uri="{FF2B5EF4-FFF2-40B4-BE49-F238E27FC236}">
              <a16:creationId xmlns:a16="http://schemas.microsoft.com/office/drawing/2014/main" id="{00000000-0008-0000-2000-0000C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1" name="287 CuadroTexto">
          <a:extLst>
            <a:ext uri="{FF2B5EF4-FFF2-40B4-BE49-F238E27FC236}">
              <a16:creationId xmlns:a16="http://schemas.microsoft.com/office/drawing/2014/main" id="{00000000-0008-0000-2000-0000C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2" name="288 CuadroTexto">
          <a:extLst>
            <a:ext uri="{FF2B5EF4-FFF2-40B4-BE49-F238E27FC236}">
              <a16:creationId xmlns:a16="http://schemas.microsoft.com/office/drawing/2014/main" id="{00000000-0008-0000-2000-0000C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3" name="289 CuadroTexto">
          <a:extLst>
            <a:ext uri="{FF2B5EF4-FFF2-40B4-BE49-F238E27FC236}">
              <a16:creationId xmlns:a16="http://schemas.microsoft.com/office/drawing/2014/main" id="{00000000-0008-0000-2000-0000C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4" name="290 CuadroTexto">
          <a:extLst>
            <a:ext uri="{FF2B5EF4-FFF2-40B4-BE49-F238E27FC236}">
              <a16:creationId xmlns:a16="http://schemas.microsoft.com/office/drawing/2014/main" id="{00000000-0008-0000-2000-0000C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5" name="291 CuadroTexto">
          <a:extLst>
            <a:ext uri="{FF2B5EF4-FFF2-40B4-BE49-F238E27FC236}">
              <a16:creationId xmlns:a16="http://schemas.microsoft.com/office/drawing/2014/main" id="{00000000-0008-0000-2000-0000C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6" name="292 CuadroTexto">
          <a:extLst>
            <a:ext uri="{FF2B5EF4-FFF2-40B4-BE49-F238E27FC236}">
              <a16:creationId xmlns:a16="http://schemas.microsoft.com/office/drawing/2014/main" id="{00000000-0008-0000-2000-0000D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7" name="293 CuadroTexto">
          <a:extLst>
            <a:ext uri="{FF2B5EF4-FFF2-40B4-BE49-F238E27FC236}">
              <a16:creationId xmlns:a16="http://schemas.microsoft.com/office/drawing/2014/main" id="{00000000-0008-0000-2000-0000D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8" name="294 CuadroTexto">
          <a:extLst>
            <a:ext uri="{FF2B5EF4-FFF2-40B4-BE49-F238E27FC236}">
              <a16:creationId xmlns:a16="http://schemas.microsoft.com/office/drawing/2014/main" id="{00000000-0008-0000-2000-0000D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39" name="295 CuadroTexto">
          <a:extLst>
            <a:ext uri="{FF2B5EF4-FFF2-40B4-BE49-F238E27FC236}">
              <a16:creationId xmlns:a16="http://schemas.microsoft.com/office/drawing/2014/main" id="{00000000-0008-0000-2000-0000D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0" name="296 CuadroTexto">
          <a:extLst>
            <a:ext uri="{FF2B5EF4-FFF2-40B4-BE49-F238E27FC236}">
              <a16:creationId xmlns:a16="http://schemas.microsoft.com/office/drawing/2014/main" id="{00000000-0008-0000-2000-0000D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41" name="17 CuadroTexto">
          <a:extLst>
            <a:ext uri="{FF2B5EF4-FFF2-40B4-BE49-F238E27FC236}">
              <a16:creationId xmlns:a16="http://schemas.microsoft.com/office/drawing/2014/main" id="{00000000-0008-0000-2000-0000D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542" name="90 CuadroTexto">
          <a:extLst>
            <a:ext uri="{FF2B5EF4-FFF2-40B4-BE49-F238E27FC236}">
              <a16:creationId xmlns:a16="http://schemas.microsoft.com/office/drawing/2014/main" id="{00000000-0008-0000-2000-0000D6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3" name="91 CuadroTexto">
          <a:extLst>
            <a:ext uri="{FF2B5EF4-FFF2-40B4-BE49-F238E27FC236}">
              <a16:creationId xmlns:a16="http://schemas.microsoft.com/office/drawing/2014/main" id="{00000000-0008-0000-2000-0000D7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4" name="92 CuadroTexto">
          <a:extLst>
            <a:ext uri="{FF2B5EF4-FFF2-40B4-BE49-F238E27FC236}">
              <a16:creationId xmlns:a16="http://schemas.microsoft.com/office/drawing/2014/main" id="{00000000-0008-0000-2000-0000D8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5" name="93 CuadroTexto">
          <a:extLst>
            <a:ext uri="{FF2B5EF4-FFF2-40B4-BE49-F238E27FC236}">
              <a16:creationId xmlns:a16="http://schemas.microsoft.com/office/drawing/2014/main" id="{00000000-0008-0000-2000-0000D9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6" name="94 CuadroTexto">
          <a:extLst>
            <a:ext uri="{FF2B5EF4-FFF2-40B4-BE49-F238E27FC236}">
              <a16:creationId xmlns:a16="http://schemas.microsoft.com/office/drawing/2014/main" id="{00000000-0008-0000-2000-0000DA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7" name="95 CuadroTexto">
          <a:extLst>
            <a:ext uri="{FF2B5EF4-FFF2-40B4-BE49-F238E27FC236}">
              <a16:creationId xmlns:a16="http://schemas.microsoft.com/office/drawing/2014/main" id="{00000000-0008-0000-2000-0000DB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8" name="96 CuadroTexto">
          <a:extLst>
            <a:ext uri="{FF2B5EF4-FFF2-40B4-BE49-F238E27FC236}">
              <a16:creationId xmlns:a16="http://schemas.microsoft.com/office/drawing/2014/main" id="{00000000-0008-0000-2000-0000DC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49" name="97 CuadroTexto">
          <a:extLst>
            <a:ext uri="{FF2B5EF4-FFF2-40B4-BE49-F238E27FC236}">
              <a16:creationId xmlns:a16="http://schemas.microsoft.com/office/drawing/2014/main" id="{00000000-0008-0000-2000-0000DD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0" name="98 CuadroTexto">
          <a:extLst>
            <a:ext uri="{FF2B5EF4-FFF2-40B4-BE49-F238E27FC236}">
              <a16:creationId xmlns:a16="http://schemas.microsoft.com/office/drawing/2014/main" id="{00000000-0008-0000-2000-0000DE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1" name="99 CuadroTexto">
          <a:extLst>
            <a:ext uri="{FF2B5EF4-FFF2-40B4-BE49-F238E27FC236}">
              <a16:creationId xmlns:a16="http://schemas.microsoft.com/office/drawing/2014/main" id="{00000000-0008-0000-2000-0000DF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2" name="100 CuadroTexto">
          <a:extLst>
            <a:ext uri="{FF2B5EF4-FFF2-40B4-BE49-F238E27FC236}">
              <a16:creationId xmlns:a16="http://schemas.microsoft.com/office/drawing/2014/main" id="{00000000-0008-0000-2000-0000E0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553" name="101 CuadroTexto">
          <a:extLst>
            <a:ext uri="{FF2B5EF4-FFF2-40B4-BE49-F238E27FC236}">
              <a16:creationId xmlns:a16="http://schemas.microsoft.com/office/drawing/2014/main" id="{00000000-0008-0000-2000-0000E10D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554" name="118 CuadroTexto">
          <a:extLst>
            <a:ext uri="{FF2B5EF4-FFF2-40B4-BE49-F238E27FC236}">
              <a16:creationId xmlns:a16="http://schemas.microsoft.com/office/drawing/2014/main" id="{00000000-0008-0000-2000-0000E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5" name="119 CuadroTexto">
          <a:extLst>
            <a:ext uri="{FF2B5EF4-FFF2-40B4-BE49-F238E27FC236}">
              <a16:creationId xmlns:a16="http://schemas.microsoft.com/office/drawing/2014/main" id="{00000000-0008-0000-2000-0000E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6" name="120 CuadroTexto">
          <a:extLst>
            <a:ext uri="{FF2B5EF4-FFF2-40B4-BE49-F238E27FC236}">
              <a16:creationId xmlns:a16="http://schemas.microsoft.com/office/drawing/2014/main" id="{00000000-0008-0000-2000-0000E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7" name="121 CuadroTexto">
          <a:extLst>
            <a:ext uri="{FF2B5EF4-FFF2-40B4-BE49-F238E27FC236}">
              <a16:creationId xmlns:a16="http://schemas.microsoft.com/office/drawing/2014/main" id="{00000000-0008-0000-2000-0000E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8" name="122 CuadroTexto">
          <a:extLst>
            <a:ext uri="{FF2B5EF4-FFF2-40B4-BE49-F238E27FC236}">
              <a16:creationId xmlns:a16="http://schemas.microsoft.com/office/drawing/2014/main" id="{00000000-0008-0000-2000-0000E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59" name="123 CuadroTexto">
          <a:extLst>
            <a:ext uri="{FF2B5EF4-FFF2-40B4-BE49-F238E27FC236}">
              <a16:creationId xmlns:a16="http://schemas.microsoft.com/office/drawing/2014/main" id="{00000000-0008-0000-2000-0000E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0" name="124 CuadroTexto">
          <a:extLst>
            <a:ext uri="{FF2B5EF4-FFF2-40B4-BE49-F238E27FC236}">
              <a16:creationId xmlns:a16="http://schemas.microsoft.com/office/drawing/2014/main" id="{00000000-0008-0000-2000-0000E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1" name="125 CuadroTexto">
          <a:extLst>
            <a:ext uri="{FF2B5EF4-FFF2-40B4-BE49-F238E27FC236}">
              <a16:creationId xmlns:a16="http://schemas.microsoft.com/office/drawing/2014/main" id="{00000000-0008-0000-2000-0000E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2" name="143 CuadroTexto">
          <a:extLst>
            <a:ext uri="{FF2B5EF4-FFF2-40B4-BE49-F238E27FC236}">
              <a16:creationId xmlns:a16="http://schemas.microsoft.com/office/drawing/2014/main" id="{00000000-0008-0000-2000-0000E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3" name="144 CuadroTexto">
          <a:extLst>
            <a:ext uri="{FF2B5EF4-FFF2-40B4-BE49-F238E27FC236}">
              <a16:creationId xmlns:a16="http://schemas.microsoft.com/office/drawing/2014/main" id="{00000000-0008-0000-2000-0000E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4" name="145 CuadroTexto">
          <a:extLst>
            <a:ext uri="{FF2B5EF4-FFF2-40B4-BE49-F238E27FC236}">
              <a16:creationId xmlns:a16="http://schemas.microsoft.com/office/drawing/2014/main" id="{00000000-0008-0000-2000-0000E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5" name="146 CuadroTexto">
          <a:extLst>
            <a:ext uri="{FF2B5EF4-FFF2-40B4-BE49-F238E27FC236}">
              <a16:creationId xmlns:a16="http://schemas.microsoft.com/office/drawing/2014/main" id="{00000000-0008-0000-2000-0000E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6" name="147 CuadroTexto">
          <a:extLst>
            <a:ext uri="{FF2B5EF4-FFF2-40B4-BE49-F238E27FC236}">
              <a16:creationId xmlns:a16="http://schemas.microsoft.com/office/drawing/2014/main" id="{00000000-0008-0000-2000-0000E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7" name="148 CuadroTexto">
          <a:extLst>
            <a:ext uri="{FF2B5EF4-FFF2-40B4-BE49-F238E27FC236}">
              <a16:creationId xmlns:a16="http://schemas.microsoft.com/office/drawing/2014/main" id="{00000000-0008-0000-2000-0000E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8" name="149 CuadroTexto">
          <a:extLst>
            <a:ext uri="{FF2B5EF4-FFF2-40B4-BE49-F238E27FC236}">
              <a16:creationId xmlns:a16="http://schemas.microsoft.com/office/drawing/2014/main" id="{00000000-0008-0000-2000-0000F0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69" name="150 CuadroTexto">
          <a:extLst>
            <a:ext uri="{FF2B5EF4-FFF2-40B4-BE49-F238E27FC236}">
              <a16:creationId xmlns:a16="http://schemas.microsoft.com/office/drawing/2014/main" id="{00000000-0008-0000-2000-0000F1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0" name="151 CuadroTexto">
          <a:extLst>
            <a:ext uri="{FF2B5EF4-FFF2-40B4-BE49-F238E27FC236}">
              <a16:creationId xmlns:a16="http://schemas.microsoft.com/office/drawing/2014/main" id="{00000000-0008-0000-2000-0000F2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1" name="152 CuadroTexto">
          <a:extLst>
            <a:ext uri="{FF2B5EF4-FFF2-40B4-BE49-F238E27FC236}">
              <a16:creationId xmlns:a16="http://schemas.microsoft.com/office/drawing/2014/main" id="{00000000-0008-0000-2000-0000F3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2" name="153 CuadroTexto">
          <a:extLst>
            <a:ext uri="{FF2B5EF4-FFF2-40B4-BE49-F238E27FC236}">
              <a16:creationId xmlns:a16="http://schemas.microsoft.com/office/drawing/2014/main" id="{00000000-0008-0000-2000-0000F4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3" name="154 CuadroTexto">
          <a:extLst>
            <a:ext uri="{FF2B5EF4-FFF2-40B4-BE49-F238E27FC236}">
              <a16:creationId xmlns:a16="http://schemas.microsoft.com/office/drawing/2014/main" id="{00000000-0008-0000-2000-0000F5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4" name="155 CuadroTexto">
          <a:extLst>
            <a:ext uri="{FF2B5EF4-FFF2-40B4-BE49-F238E27FC236}">
              <a16:creationId xmlns:a16="http://schemas.microsoft.com/office/drawing/2014/main" id="{00000000-0008-0000-2000-0000F6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5" name="156 CuadroTexto">
          <a:extLst>
            <a:ext uri="{FF2B5EF4-FFF2-40B4-BE49-F238E27FC236}">
              <a16:creationId xmlns:a16="http://schemas.microsoft.com/office/drawing/2014/main" id="{00000000-0008-0000-2000-0000F7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6" name="157 CuadroTexto">
          <a:extLst>
            <a:ext uri="{FF2B5EF4-FFF2-40B4-BE49-F238E27FC236}">
              <a16:creationId xmlns:a16="http://schemas.microsoft.com/office/drawing/2014/main" id="{00000000-0008-0000-2000-0000F8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7" name="158 CuadroTexto">
          <a:extLst>
            <a:ext uri="{FF2B5EF4-FFF2-40B4-BE49-F238E27FC236}">
              <a16:creationId xmlns:a16="http://schemas.microsoft.com/office/drawing/2014/main" id="{00000000-0008-0000-2000-0000F9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8" name="159 CuadroTexto">
          <a:extLst>
            <a:ext uri="{FF2B5EF4-FFF2-40B4-BE49-F238E27FC236}">
              <a16:creationId xmlns:a16="http://schemas.microsoft.com/office/drawing/2014/main" id="{00000000-0008-0000-2000-0000FA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79" name="160 CuadroTexto">
          <a:extLst>
            <a:ext uri="{FF2B5EF4-FFF2-40B4-BE49-F238E27FC236}">
              <a16:creationId xmlns:a16="http://schemas.microsoft.com/office/drawing/2014/main" id="{00000000-0008-0000-2000-0000FB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0" name="161 CuadroTexto">
          <a:extLst>
            <a:ext uri="{FF2B5EF4-FFF2-40B4-BE49-F238E27FC236}">
              <a16:creationId xmlns:a16="http://schemas.microsoft.com/office/drawing/2014/main" id="{00000000-0008-0000-2000-0000FC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1" name="162 CuadroTexto">
          <a:extLst>
            <a:ext uri="{FF2B5EF4-FFF2-40B4-BE49-F238E27FC236}">
              <a16:creationId xmlns:a16="http://schemas.microsoft.com/office/drawing/2014/main" id="{00000000-0008-0000-2000-0000FD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2" name="163 CuadroTexto">
          <a:extLst>
            <a:ext uri="{FF2B5EF4-FFF2-40B4-BE49-F238E27FC236}">
              <a16:creationId xmlns:a16="http://schemas.microsoft.com/office/drawing/2014/main" id="{00000000-0008-0000-2000-0000FE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3" name="164 CuadroTexto">
          <a:extLst>
            <a:ext uri="{FF2B5EF4-FFF2-40B4-BE49-F238E27FC236}">
              <a16:creationId xmlns:a16="http://schemas.microsoft.com/office/drawing/2014/main" id="{00000000-0008-0000-2000-0000FF0D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4" name="165 CuadroTexto">
          <a:extLst>
            <a:ext uri="{FF2B5EF4-FFF2-40B4-BE49-F238E27FC236}">
              <a16:creationId xmlns:a16="http://schemas.microsoft.com/office/drawing/2014/main" id="{00000000-0008-0000-2000-00000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5" name="166 CuadroTexto">
          <a:extLst>
            <a:ext uri="{FF2B5EF4-FFF2-40B4-BE49-F238E27FC236}">
              <a16:creationId xmlns:a16="http://schemas.microsoft.com/office/drawing/2014/main" id="{00000000-0008-0000-2000-00000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6" name="167 CuadroTexto">
          <a:extLst>
            <a:ext uri="{FF2B5EF4-FFF2-40B4-BE49-F238E27FC236}">
              <a16:creationId xmlns:a16="http://schemas.microsoft.com/office/drawing/2014/main" id="{00000000-0008-0000-2000-00000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7" name="168 CuadroTexto">
          <a:extLst>
            <a:ext uri="{FF2B5EF4-FFF2-40B4-BE49-F238E27FC236}">
              <a16:creationId xmlns:a16="http://schemas.microsoft.com/office/drawing/2014/main" id="{00000000-0008-0000-2000-00000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8" name="169 CuadroTexto">
          <a:extLst>
            <a:ext uri="{FF2B5EF4-FFF2-40B4-BE49-F238E27FC236}">
              <a16:creationId xmlns:a16="http://schemas.microsoft.com/office/drawing/2014/main" id="{00000000-0008-0000-2000-00000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89" name="170 CuadroTexto">
          <a:extLst>
            <a:ext uri="{FF2B5EF4-FFF2-40B4-BE49-F238E27FC236}">
              <a16:creationId xmlns:a16="http://schemas.microsoft.com/office/drawing/2014/main" id="{00000000-0008-0000-2000-00000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0" name="171 CuadroTexto">
          <a:extLst>
            <a:ext uri="{FF2B5EF4-FFF2-40B4-BE49-F238E27FC236}">
              <a16:creationId xmlns:a16="http://schemas.microsoft.com/office/drawing/2014/main" id="{00000000-0008-0000-2000-00000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1" name="172 CuadroTexto">
          <a:extLst>
            <a:ext uri="{FF2B5EF4-FFF2-40B4-BE49-F238E27FC236}">
              <a16:creationId xmlns:a16="http://schemas.microsoft.com/office/drawing/2014/main" id="{00000000-0008-0000-2000-00000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2" name="173 CuadroTexto">
          <a:extLst>
            <a:ext uri="{FF2B5EF4-FFF2-40B4-BE49-F238E27FC236}">
              <a16:creationId xmlns:a16="http://schemas.microsoft.com/office/drawing/2014/main" id="{00000000-0008-0000-2000-00000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3" name="174 CuadroTexto">
          <a:extLst>
            <a:ext uri="{FF2B5EF4-FFF2-40B4-BE49-F238E27FC236}">
              <a16:creationId xmlns:a16="http://schemas.microsoft.com/office/drawing/2014/main" id="{00000000-0008-0000-2000-00000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4" name="175 CuadroTexto">
          <a:extLst>
            <a:ext uri="{FF2B5EF4-FFF2-40B4-BE49-F238E27FC236}">
              <a16:creationId xmlns:a16="http://schemas.microsoft.com/office/drawing/2014/main" id="{00000000-0008-0000-2000-00000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5" name="176 CuadroTexto">
          <a:extLst>
            <a:ext uri="{FF2B5EF4-FFF2-40B4-BE49-F238E27FC236}">
              <a16:creationId xmlns:a16="http://schemas.microsoft.com/office/drawing/2014/main" id="{00000000-0008-0000-2000-00000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6" name="177 CuadroTexto">
          <a:extLst>
            <a:ext uri="{FF2B5EF4-FFF2-40B4-BE49-F238E27FC236}">
              <a16:creationId xmlns:a16="http://schemas.microsoft.com/office/drawing/2014/main" id="{00000000-0008-0000-2000-00000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7" name="178 CuadroTexto">
          <a:extLst>
            <a:ext uri="{FF2B5EF4-FFF2-40B4-BE49-F238E27FC236}">
              <a16:creationId xmlns:a16="http://schemas.microsoft.com/office/drawing/2014/main" id="{00000000-0008-0000-2000-00000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8" name="179 CuadroTexto">
          <a:extLst>
            <a:ext uri="{FF2B5EF4-FFF2-40B4-BE49-F238E27FC236}">
              <a16:creationId xmlns:a16="http://schemas.microsoft.com/office/drawing/2014/main" id="{00000000-0008-0000-2000-00000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599" name="180 CuadroTexto">
          <a:extLst>
            <a:ext uri="{FF2B5EF4-FFF2-40B4-BE49-F238E27FC236}">
              <a16:creationId xmlns:a16="http://schemas.microsoft.com/office/drawing/2014/main" id="{00000000-0008-0000-2000-00000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0" name="181 CuadroTexto">
          <a:extLst>
            <a:ext uri="{FF2B5EF4-FFF2-40B4-BE49-F238E27FC236}">
              <a16:creationId xmlns:a16="http://schemas.microsoft.com/office/drawing/2014/main" id="{00000000-0008-0000-2000-00001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1" name="182 CuadroTexto">
          <a:extLst>
            <a:ext uri="{FF2B5EF4-FFF2-40B4-BE49-F238E27FC236}">
              <a16:creationId xmlns:a16="http://schemas.microsoft.com/office/drawing/2014/main" id="{00000000-0008-0000-2000-00001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2" name="183 CuadroTexto">
          <a:extLst>
            <a:ext uri="{FF2B5EF4-FFF2-40B4-BE49-F238E27FC236}">
              <a16:creationId xmlns:a16="http://schemas.microsoft.com/office/drawing/2014/main" id="{00000000-0008-0000-2000-00001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3" name="184 CuadroTexto">
          <a:extLst>
            <a:ext uri="{FF2B5EF4-FFF2-40B4-BE49-F238E27FC236}">
              <a16:creationId xmlns:a16="http://schemas.microsoft.com/office/drawing/2014/main" id="{00000000-0008-0000-2000-00001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4" name="185 CuadroTexto">
          <a:extLst>
            <a:ext uri="{FF2B5EF4-FFF2-40B4-BE49-F238E27FC236}">
              <a16:creationId xmlns:a16="http://schemas.microsoft.com/office/drawing/2014/main" id="{00000000-0008-0000-2000-00001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5" name="186 CuadroTexto">
          <a:extLst>
            <a:ext uri="{FF2B5EF4-FFF2-40B4-BE49-F238E27FC236}">
              <a16:creationId xmlns:a16="http://schemas.microsoft.com/office/drawing/2014/main" id="{00000000-0008-0000-2000-00001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6" name="187 CuadroTexto">
          <a:extLst>
            <a:ext uri="{FF2B5EF4-FFF2-40B4-BE49-F238E27FC236}">
              <a16:creationId xmlns:a16="http://schemas.microsoft.com/office/drawing/2014/main" id="{00000000-0008-0000-2000-00001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7" name="188 CuadroTexto">
          <a:extLst>
            <a:ext uri="{FF2B5EF4-FFF2-40B4-BE49-F238E27FC236}">
              <a16:creationId xmlns:a16="http://schemas.microsoft.com/office/drawing/2014/main" id="{00000000-0008-0000-2000-00001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8" name="189 CuadroTexto">
          <a:extLst>
            <a:ext uri="{FF2B5EF4-FFF2-40B4-BE49-F238E27FC236}">
              <a16:creationId xmlns:a16="http://schemas.microsoft.com/office/drawing/2014/main" id="{00000000-0008-0000-2000-00001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09" name="190 CuadroTexto">
          <a:extLst>
            <a:ext uri="{FF2B5EF4-FFF2-40B4-BE49-F238E27FC236}">
              <a16:creationId xmlns:a16="http://schemas.microsoft.com/office/drawing/2014/main" id="{00000000-0008-0000-2000-00001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0" name="191 CuadroTexto">
          <a:extLst>
            <a:ext uri="{FF2B5EF4-FFF2-40B4-BE49-F238E27FC236}">
              <a16:creationId xmlns:a16="http://schemas.microsoft.com/office/drawing/2014/main" id="{00000000-0008-0000-2000-00001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1" name="192 CuadroTexto">
          <a:extLst>
            <a:ext uri="{FF2B5EF4-FFF2-40B4-BE49-F238E27FC236}">
              <a16:creationId xmlns:a16="http://schemas.microsoft.com/office/drawing/2014/main" id="{00000000-0008-0000-2000-00001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2" name="193 CuadroTexto">
          <a:extLst>
            <a:ext uri="{FF2B5EF4-FFF2-40B4-BE49-F238E27FC236}">
              <a16:creationId xmlns:a16="http://schemas.microsoft.com/office/drawing/2014/main" id="{00000000-0008-0000-2000-00001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3" name="194 CuadroTexto">
          <a:extLst>
            <a:ext uri="{FF2B5EF4-FFF2-40B4-BE49-F238E27FC236}">
              <a16:creationId xmlns:a16="http://schemas.microsoft.com/office/drawing/2014/main" id="{00000000-0008-0000-2000-00001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4" name="195 CuadroTexto">
          <a:extLst>
            <a:ext uri="{FF2B5EF4-FFF2-40B4-BE49-F238E27FC236}">
              <a16:creationId xmlns:a16="http://schemas.microsoft.com/office/drawing/2014/main" id="{00000000-0008-0000-2000-00001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5" name="196 CuadroTexto">
          <a:extLst>
            <a:ext uri="{FF2B5EF4-FFF2-40B4-BE49-F238E27FC236}">
              <a16:creationId xmlns:a16="http://schemas.microsoft.com/office/drawing/2014/main" id="{00000000-0008-0000-2000-00001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6" name="197 CuadroTexto">
          <a:extLst>
            <a:ext uri="{FF2B5EF4-FFF2-40B4-BE49-F238E27FC236}">
              <a16:creationId xmlns:a16="http://schemas.microsoft.com/office/drawing/2014/main" id="{00000000-0008-0000-2000-00002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7" name="198 CuadroTexto">
          <a:extLst>
            <a:ext uri="{FF2B5EF4-FFF2-40B4-BE49-F238E27FC236}">
              <a16:creationId xmlns:a16="http://schemas.microsoft.com/office/drawing/2014/main" id="{00000000-0008-0000-2000-00002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8" name="199 CuadroTexto">
          <a:extLst>
            <a:ext uri="{FF2B5EF4-FFF2-40B4-BE49-F238E27FC236}">
              <a16:creationId xmlns:a16="http://schemas.microsoft.com/office/drawing/2014/main" id="{00000000-0008-0000-2000-00002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19" name="200 CuadroTexto">
          <a:extLst>
            <a:ext uri="{FF2B5EF4-FFF2-40B4-BE49-F238E27FC236}">
              <a16:creationId xmlns:a16="http://schemas.microsoft.com/office/drawing/2014/main" id="{00000000-0008-0000-2000-00002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0" name="201 CuadroTexto">
          <a:extLst>
            <a:ext uri="{FF2B5EF4-FFF2-40B4-BE49-F238E27FC236}">
              <a16:creationId xmlns:a16="http://schemas.microsoft.com/office/drawing/2014/main" id="{00000000-0008-0000-2000-00002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1" name="202 CuadroTexto">
          <a:extLst>
            <a:ext uri="{FF2B5EF4-FFF2-40B4-BE49-F238E27FC236}">
              <a16:creationId xmlns:a16="http://schemas.microsoft.com/office/drawing/2014/main" id="{00000000-0008-0000-2000-00002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2" name="203 CuadroTexto">
          <a:extLst>
            <a:ext uri="{FF2B5EF4-FFF2-40B4-BE49-F238E27FC236}">
              <a16:creationId xmlns:a16="http://schemas.microsoft.com/office/drawing/2014/main" id="{00000000-0008-0000-2000-00002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3" name="204 CuadroTexto">
          <a:extLst>
            <a:ext uri="{FF2B5EF4-FFF2-40B4-BE49-F238E27FC236}">
              <a16:creationId xmlns:a16="http://schemas.microsoft.com/office/drawing/2014/main" id="{00000000-0008-0000-2000-00002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4" name="205 CuadroTexto">
          <a:extLst>
            <a:ext uri="{FF2B5EF4-FFF2-40B4-BE49-F238E27FC236}">
              <a16:creationId xmlns:a16="http://schemas.microsoft.com/office/drawing/2014/main" id="{00000000-0008-0000-2000-00002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5" name="206 CuadroTexto">
          <a:extLst>
            <a:ext uri="{FF2B5EF4-FFF2-40B4-BE49-F238E27FC236}">
              <a16:creationId xmlns:a16="http://schemas.microsoft.com/office/drawing/2014/main" id="{00000000-0008-0000-2000-00002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6" name="207 CuadroTexto">
          <a:extLst>
            <a:ext uri="{FF2B5EF4-FFF2-40B4-BE49-F238E27FC236}">
              <a16:creationId xmlns:a16="http://schemas.microsoft.com/office/drawing/2014/main" id="{00000000-0008-0000-2000-00002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7" name="208 CuadroTexto">
          <a:extLst>
            <a:ext uri="{FF2B5EF4-FFF2-40B4-BE49-F238E27FC236}">
              <a16:creationId xmlns:a16="http://schemas.microsoft.com/office/drawing/2014/main" id="{00000000-0008-0000-2000-00002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8" name="209 CuadroTexto">
          <a:extLst>
            <a:ext uri="{FF2B5EF4-FFF2-40B4-BE49-F238E27FC236}">
              <a16:creationId xmlns:a16="http://schemas.microsoft.com/office/drawing/2014/main" id="{00000000-0008-0000-2000-00002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29" name="210 CuadroTexto">
          <a:extLst>
            <a:ext uri="{FF2B5EF4-FFF2-40B4-BE49-F238E27FC236}">
              <a16:creationId xmlns:a16="http://schemas.microsoft.com/office/drawing/2014/main" id="{00000000-0008-0000-2000-00002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0" name="211 CuadroTexto">
          <a:extLst>
            <a:ext uri="{FF2B5EF4-FFF2-40B4-BE49-F238E27FC236}">
              <a16:creationId xmlns:a16="http://schemas.microsoft.com/office/drawing/2014/main" id="{00000000-0008-0000-2000-00002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1" name="212 CuadroTexto">
          <a:extLst>
            <a:ext uri="{FF2B5EF4-FFF2-40B4-BE49-F238E27FC236}">
              <a16:creationId xmlns:a16="http://schemas.microsoft.com/office/drawing/2014/main" id="{00000000-0008-0000-2000-00002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2" name="213 CuadroTexto">
          <a:extLst>
            <a:ext uri="{FF2B5EF4-FFF2-40B4-BE49-F238E27FC236}">
              <a16:creationId xmlns:a16="http://schemas.microsoft.com/office/drawing/2014/main" id="{00000000-0008-0000-2000-00003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3" name="214 CuadroTexto">
          <a:extLst>
            <a:ext uri="{FF2B5EF4-FFF2-40B4-BE49-F238E27FC236}">
              <a16:creationId xmlns:a16="http://schemas.microsoft.com/office/drawing/2014/main" id="{00000000-0008-0000-2000-00003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4" name="215 CuadroTexto">
          <a:extLst>
            <a:ext uri="{FF2B5EF4-FFF2-40B4-BE49-F238E27FC236}">
              <a16:creationId xmlns:a16="http://schemas.microsoft.com/office/drawing/2014/main" id="{00000000-0008-0000-2000-00003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5" name="216 CuadroTexto">
          <a:extLst>
            <a:ext uri="{FF2B5EF4-FFF2-40B4-BE49-F238E27FC236}">
              <a16:creationId xmlns:a16="http://schemas.microsoft.com/office/drawing/2014/main" id="{00000000-0008-0000-2000-00003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6" name="217 CuadroTexto">
          <a:extLst>
            <a:ext uri="{FF2B5EF4-FFF2-40B4-BE49-F238E27FC236}">
              <a16:creationId xmlns:a16="http://schemas.microsoft.com/office/drawing/2014/main" id="{00000000-0008-0000-2000-00003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7" name="218 CuadroTexto">
          <a:extLst>
            <a:ext uri="{FF2B5EF4-FFF2-40B4-BE49-F238E27FC236}">
              <a16:creationId xmlns:a16="http://schemas.microsoft.com/office/drawing/2014/main" id="{00000000-0008-0000-2000-00003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8" name="219 CuadroTexto">
          <a:extLst>
            <a:ext uri="{FF2B5EF4-FFF2-40B4-BE49-F238E27FC236}">
              <a16:creationId xmlns:a16="http://schemas.microsoft.com/office/drawing/2014/main" id="{00000000-0008-0000-2000-00003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39" name="220 CuadroTexto">
          <a:extLst>
            <a:ext uri="{FF2B5EF4-FFF2-40B4-BE49-F238E27FC236}">
              <a16:creationId xmlns:a16="http://schemas.microsoft.com/office/drawing/2014/main" id="{00000000-0008-0000-2000-00003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0" name="221 CuadroTexto">
          <a:extLst>
            <a:ext uri="{FF2B5EF4-FFF2-40B4-BE49-F238E27FC236}">
              <a16:creationId xmlns:a16="http://schemas.microsoft.com/office/drawing/2014/main" id="{00000000-0008-0000-2000-00003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1" name="222 CuadroTexto">
          <a:extLst>
            <a:ext uri="{FF2B5EF4-FFF2-40B4-BE49-F238E27FC236}">
              <a16:creationId xmlns:a16="http://schemas.microsoft.com/office/drawing/2014/main" id="{00000000-0008-0000-2000-00003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2" name="223 CuadroTexto">
          <a:extLst>
            <a:ext uri="{FF2B5EF4-FFF2-40B4-BE49-F238E27FC236}">
              <a16:creationId xmlns:a16="http://schemas.microsoft.com/office/drawing/2014/main" id="{00000000-0008-0000-2000-00003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3" name="224 CuadroTexto">
          <a:extLst>
            <a:ext uri="{FF2B5EF4-FFF2-40B4-BE49-F238E27FC236}">
              <a16:creationId xmlns:a16="http://schemas.microsoft.com/office/drawing/2014/main" id="{00000000-0008-0000-2000-00003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4" name="225 CuadroTexto">
          <a:extLst>
            <a:ext uri="{FF2B5EF4-FFF2-40B4-BE49-F238E27FC236}">
              <a16:creationId xmlns:a16="http://schemas.microsoft.com/office/drawing/2014/main" id="{00000000-0008-0000-2000-00003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5" name="226 CuadroTexto">
          <a:extLst>
            <a:ext uri="{FF2B5EF4-FFF2-40B4-BE49-F238E27FC236}">
              <a16:creationId xmlns:a16="http://schemas.microsoft.com/office/drawing/2014/main" id="{00000000-0008-0000-2000-00003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6" name="227 CuadroTexto">
          <a:extLst>
            <a:ext uri="{FF2B5EF4-FFF2-40B4-BE49-F238E27FC236}">
              <a16:creationId xmlns:a16="http://schemas.microsoft.com/office/drawing/2014/main" id="{00000000-0008-0000-2000-00003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7" name="228 CuadroTexto">
          <a:extLst>
            <a:ext uri="{FF2B5EF4-FFF2-40B4-BE49-F238E27FC236}">
              <a16:creationId xmlns:a16="http://schemas.microsoft.com/office/drawing/2014/main" id="{00000000-0008-0000-2000-00003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8" name="229 CuadroTexto">
          <a:extLst>
            <a:ext uri="{FF2B5EF4-FFF2-40B4-BE49-F238E27FC236}">
              <a16:creationId xmlns:a16="http://schemas.microsoft.com/office/drawing/2014/main" id="{00000000-0008-0000-2000-00004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49" name="230 CuadroTexto">
          <a:extLst>
            <a:ext uri="{FF2B5EF4-FFF2-40B4-BE49-F238E27FC236}">
              <a16:creationId xmlns:a16="http://schemas.microsoft.com/office/drawing/2014/main" id="{00000000-0008-0000-2000-00004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0" name="231 CuadroTexto">
          <a:extLst>
            <a:ext uri="{FF2B5EF4-FFF2-40B4-BE49-F238E27FC236}">
              <a16:creationId xmlns:a16="http://schemas.microsoft.com/office/drawing/2014/main" id="{00000000-0008-0000-2000-00004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1" name="232 CuadroTexto">
          <a:extLst>
            <a:ext uri="{FF2B5EF4-FFF2-40B4-BE49-F238E27FC236}">
              <a16:creationId xmlns:a16="http://schemas.microsoft.com/office/drawing/2014/main" id="{00000000-0008-0000-2000-00004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2" name="233 CuadroTexto">
          <a:extLst>
            <a:ext uri="{FF2B5EF4-FFF2-40B4-BE49-F238E27FC236}">
              <a16:creationId xmlns:a16="http://schemas.microsoft.com/office/drawing/2014/main" id="{00000000-0008-0000-2000-00004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3" name="234 CuadroTexto">
          <a:extLst>
            <a:ext uri="{FF2B5EF4-FFF2-40B4-BE49-F238E27FC236}">
              <a16:creationId xmlns:a16="http://schemas.microsoft.com/office/drawing/2014/main" id="{00000000-0008-0000-2000-00004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4" name="235 CuadroTexto">
          <a:extLst>
            <a:ext uri="{FF2B5EF4-FFF2-40B4-BE49-F238E27FC236}">
              <a16:creationId xmlns:a16="http://schemas.microsoft.com/office/drawing/2014/main" id="{00000000-0008-0000-2000-00004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5" name="236 CuadroTexto">
          <a:extLst>
            <a:ext uri="{FF2B5EF4-FFF2-40B4-BE49-F238E27FC236}">
              <a16:creationId xmlns:a16="http://schemas.microsoft.com/office/drawing/2014/main" id="{00000000-0008-0000-2000-00004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6" name="237 CuadroTexto">
          <a:extLst>
            <a:ext uri="{FF2B5EF4-FFF2-40B4-BE49-F238E27FC236}">
              <a16:creationId xmlns:a16="http://schemas.microsoft.com/office/drawing/2014/main" id="{00000000-0008-0000-2000-00004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7" name="238 CuadroTexto">
          <a:extLst>
            <a:ext uri="{FF2B5EF4-FFF2-40B4-BE49-F238E27FC236}">
              <a16:creationId xmlns:a16="http://schemas.microsoft.com/office/drawing/2014/main" id="{00000000-0008-0000-2000-00004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8" name="239 CuadroTexto">
          <a:extLst>
            <a:ext uri="{FF2B5EF4-FFF2-40B4-BE49-F238E27FC236}">
              <a16:creationId xmlns:a16="http://schemas.microsoft.com/office/drawing/2014/main" id="{00000000-0008-0000-2000-00004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59" name="240 CuadroTexto">
          <a:extLst>
            <a:ext uri="{FF2B5EF4-FFF2-40B4-BE49-F238E27FC236}">
              <a16:creationId xmlns:a16="http://schemas.microsoft.com/office/drawing/2014/main" id="{00000000-0008-0000-2000-00004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0" name="241 CuadroTexto">
          <a:extLst>
            <a:ext uri="{FF2B5EF4-FFF2-40B4-BE49-F238E27FC236}">
              <a16:creationId xmlns:a16="http://schemas.microsoft.com/office/drawing/2014/main" id="{00000000-0008-0000-2000-00004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1" name="242 CuadroTexto">
          <a:extLst>
            <a:ext uri="{FF2B5EF4-FFF2-40B4-BE49-F238E27FC236}">
              <a16:creationId xmlns:a16="http://schemas.microsoft.com/office/drawing/2014/main" id="{00000000-0008-0000-2000-00004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2" name="243 CuadroTexto">
          <a:extLst>
            <a:ext uri="{FF2B5EF4-FFF2-40B4-BE49-F238E27FC236}">
              <a16:creationId xmlns:a16="http://schemas.microsoft.com/office/drawing/2014/main" id="{00000000-0008-0000-2000-00004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3" name="244 CuadroTexto">
          <a:extLst>
            <a:ext uri="{FF2B5EF4-FFF2-40B4-BE49-F238E27FC236}">
              <a16:creationId xmlns:a16="http://schemas.microsoft.com/office/drawing/2014/main" id="{00000000-0008-0000-2000-00004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4" name="245 CuadroTexto">
          <a:extLst>
            <a:ext uri="{FF2B5EF4-FFF2-40B4-BE49-F238E27FC236}">
              <a16:creationId xmlns:a16="http://schemas.microsoft.com/office/drawing/2014/main" id="{00000000-0008-0000-2000-00005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5" name="246 CuadroTexto">
          <a:extLst>
            <a:ext uri="{FF2B5EF4-FFF2-40B4-BE49-F238E27FC236}">
              <a16:creationId xmlns:a16="http://schemas.microsoft.com/office/drawing/2014/main" id="{00000000-0008-0000-2000-00005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6" name="247 CuadroTexto">
          <a:extLst>
            <a:ext uri="{FF2B5EF4-FFF2-40B4-BE49-F238E27FC236}">
              <a16:creationId xmlns:a16="http://schemas.microsoft.com/office/drawing/2014/main" id="{00000000-0008-0000-2000-00005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7" name="248 CuadroTexto">
          <a:extLst>
            <a:ext uri="{FF2B5EF4-FFF2-40B4-BE49-F238E27FC236}">
              <a16:creationId xmlns:a16="http://schemas.microsoft.com/office/drawing/2014/main" id="{00000000-0008-0000-2000-00005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8" name="249 CuadroTexto">
          <a:extLst>
            <a:ext uri="{FF2B5EF4-FFF2-40B4-BE49-F238E27FC236}">
              <a16:creationId xmlns:a16="http://schemas.microsoft.com/office/drawing/2014/main" id="{00000000-0008-0000-2000-00005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69" name="250 CuadroTexto">
          <a:extLst>
            <a:ext uri="{FF2B5EF4-FFF2-40B4-BE49-F238E27FC236}">
              <a16:creationId xmlns:a16="http://schemas.microsoft.com/office/drawing/2014/main" id="{00000000-0008-0000-2000-00005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0" name="251 CuadroTexto">
          <a:extLst>
            <a:ext uri="{FF2B5EF4-FFF2-40B4-BE49-F238E27FC236}">
              <a16:creationId xmlns:a16="http://schemas.microsoft.com/office/drawing/2014/main" id="{00000000-0008-0000-2000-00005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1" name="252 CuadroTexto">
          <a:extLst>
            <a:ext uri="{FF2B5EF4-FFF2-40B4-BE49-F238E27FC236}">
              <a16:creationId xmlns:a16="http://schemas.microsoft.com/office/drawing/2014/main" id="{00000000-0008-0000-2000-00005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2" name="253 CuadroTexto">
          <a:extLst>
            <a:ext uri="{FF2B5EF4-FFF2-40B4-BE49-F238E27FC236}">
              <a16:creationId xmlns:a16="http://schemas.microsoft.com/office/drawing/2014/main" id="{00000000-0008-0000-2000-00005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3" name="254 CuadroTexto">
          <a:extLst>
            <a:ext uri="{FF2B5EF4-FFF2-40B4-BE49-F238E27FC236}">
              <a16:creationId xmlns:a16="http://schemas.microsoft.com/office/drawing/2014/main" id="{00000000-0008-0000-2000-00005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4" name="255 CuadroTexto">
          <a:extLst>
            <a:ext uri="{FF2B5EF4-FFF2-40B4-BE49-F238E27FC236}">
              <a16:creationId xmlns:a16="http://schemas.microsoft.com/office/drawing/2014/main" id="{00000000-0008-0000-2000-00005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5" name="256 CuadroTexto">
          <a:extLst>
            <a:ext uri="{FF2B5EF4-FFF2-40B4-BE49-F238E27FC236}">
              <a16:creationId xmlns:a16="http://schemas.microsoft.com/office/drawing/2014/main" id="{00000000-0008-0000-2000-00005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6" name="257 CuadroTexto">
          <a:extLst>
            <a:ext uri="{FF2B5EF4-FFF2-40B4-BE49-F238E27FC236}">
              <a16:creationId xmlns:a16="http://schemas.microsoft.com/office/drawing/2014/main" id="{00000000-0008-0000-2000-00005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7" name="258 CuadroTexto">
          <a:extLst>
            <a:ext uri="{FF2B5EF4-FFF2-40B4-BE49-F238E27FC236}">
              <a16:creationId xmlns:a16="http://schemas.microsoft.com/office/drawing/2014/main" id="{00000000-0008-0000-2000-00005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8" name="259 CuadroTexto">
          <a:extLst>
            <a:ext uri="{FF2B5EF4-FFF2-40B4-BE49-F238E27FC236}">
              <a16:creationId xmlns:a16="http://schemas.microsoft.com/office/drawing/2014/main" id="{00000000-0008-0000-2000-00005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79" name="260 CuadroTexto">
          <a:extLst>
            <a:ext uri="{FF2B5EF4-FFF2-40B4-BE49-F238E27FC236}">
              <a16:creationId xmlns:a16="http://schemas.microsoft.com/office/drawing/2014/main" id="{00000000-0008-0000-2000-00005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0" name="261 CuadroTexto">
          <a:extLst>
            <a:ext uri="{FF2B5EF4-FFF2-40B4-BE49-F238E27FC236}">
              <a16:creationId xmlns:a16="http://schemas.microsoft.com/office/drawing/2014/main" id="{00000000-0008-0000-2000-00006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1" name="262 CuadroTexto">
          <a:extLst>
            <a:ext uri="{FF2B5EF4-FFF2-40B4-BE49-F238E27FC236}">
              <a16:creationId xmlns:a16="http://schemas.microsoft.com/office/drawing/2014/main" id="{00000000-0008-0000-2000-00006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2" name="263 CuadroTexto">
          <a:extLst>
            <a:ext uri="{FF2B5EF4-FFF2-40B4-BE49-F238E27FC236}">
              <a16:creationId xmlns:a16="http://schemas.microsoft.com/office/drawing/2014/main" id="{00000000-0008-0000-2000-00006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3" name="264 CuadroTexto">
          <a:extLst>
            <a:ext uri="{FF2B5EF4-FFF2-40B4-BE49-F238E27FC236}">
              <a16:creationId xmlns:a16="http://schemas.microsoft.com/office/drawing/2014/main" id="{00000000-0008-0000-2000-00006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4" name="265 CuadroTexto">
          <a:extLst>
            <a:ext uri="{FF2B5EF4-FFF2-40B4-BE49-F238E27FC236}">
              <a16:creationId xmlns:a16="http://schemas.microsoft.com/office/drawing/2014/main" id="{00000000-0008-0000-2000-00006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5" name="266 CuadroTexto">
          <a:extLst>
            <a:ext uri="{FF2B5EF4-FFF2-40B4-BE49-F238E27FC236}">
              <a16:creationId xmlns:a16="http://schemas.microsoft.com/office/drawing/2014/main" id="{00000000-0008-0000-2000-00006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686" name="267 CuadroTexto">
          <a:extLst>
            <a:ext uri="{FF2B5EF4-FFF2-40B4-BE49-F238E27FC236}">
              <a16:creationId xmlns:a16="http://schemas.microsoft.com/office/drawing/2014/main" id="{00000000-0008-0000-2000-00006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687" name="268 CuadroTexto">
          <a:extLst>
            <a:ext uri="{FF2B5EF4-FFF2-40B4-BE49-F238E27FC236}">
              <a16:creationId xmlns:a16="http://schemas.microsoft.com/office/drawing/2014/main" id="{00000000-0008-0000-2000-00006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8" name="269 CuadroTexto">
          <a:extLst>
            <a:ext uri="{FF2B5EF4-FFF2-40B4-BE49-F238E27FC236}">
              <a16:creationId xmlns:a16="http://schemas.microsoft.com/office/drawing/2014/main" id="{00000000-0008-0000-2000-000068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89" name="270 CuadroTexto">
          <a:extLst>
            <a:ext uri="{FF2B5EF4-FFF2-40B4-BE49-F238E27FC236}">
              <a16:creationId xmlns:a16="http://schemas.microsoft.com/office/drawing/2014/main" id="{00000000-0008-0000-2000-000069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0" name="271 CuadroTexto">
          <a:extLst>
            <a:ext uri="{FF2B5EF4-FFF2-40B4-BE49-F238E27FC236}">
              <a16:creationId xmlns:a16="http://schemas.microsoft.com/office/drawing/2014/main" id="{00000000-0008-0000-2000-00006A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1" name="272 CuadroTexto">
          <a:extLst>
            <a:ext uri="{FF2B5EF4-FFF2-40B4-BE49-F238E27FC236}">
              <a16:creationId xmlns:a16="http://schemas.microsoft.com/office/drawing/2014/main" id="{00000000-0008-0000-2000-00006B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2" name="273 CuadroTexto">
          <a:extLst>
            <a:ext uri="{FF2B5EF4-FFF2-40B4-BE49-F238E27FC236}">
              <a16:creationId xmlns:a16="http://schemas.microsoft.com/office/drawing/2014/main" id="{00000000-0008-0000-2000-00006C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3" name="274 CuadroTexto">
          <a:extLst>
            <a:ext uri="{FF2B5EF4-FFF2-40B4-BE49-F238E27FC236}">
              <a16:creationId xmlns:a16="http://schemas.microsoft.com/office/drawing/2014/main" id="{00000000-0008-0000-2000-00006D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4" name="275 CuadroTexto">
          <a:extLst>
            <a:ext uri="{FF2B5EF4-FFF2-40B4-BE49-F238E27FC236}">
              <a16:creationId xmlns:a16="http://schemas.microsoft.com/office/drawing/2014/main" id="{00000000-0008-0000-2000-00006E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5" name="276 CuadroTexto">
          <a:extLst>
            <a:ext uri="{FF2B5EF4-FFF2-40B4-BE49-F238E27FC236}">
              <a16:creationId xmlns:a16="http://schemas.microsoft.com/office/drawing/2014/main" id="{00000000-0008-0000-2000-00006F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6" name="277 CuadroTexto">
          <a:extLst>
            <a:ext uri="{FF2B5EF4-FFF2-40B4-BE49-F238E27FC236}">
              <a16:creationId xmlns:a16="http://schemas.microsoft.com/office/drawing/2014/main" id="{00000000-0008-0000-2000-000070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7" name="278 CuadroTexto">
          <a:extLst>
            <a:ext uri="{FF2B5EF4-FFF2-40B4-BE49-F238E27FC236}">
              <a16:creationId xmlns:a16="http://schemas.microsoft.com/office/drawing/2014/main" id="{00000000-0008-0000-2000-000071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8" name="279 CuadroTexto">
          <a:extLst>
            <a:ext uri="{FF2B5EF4-FFF2-40B4-BE49-F238E27FC236}">
              <a16:creationId xmlns:a16="http://schemas.microsoft.com/office/drawing/2014/main" id="{00000000-0008-0000-2000-000072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699" name="280 CuadroTexto">
          <a:extLst>
            <a:ext uri="{FF2B5EF4-FFF2-40B4-BE49-F238E27FC236}">
              <a16:creationId xmlns:a16="http://schemas.microsoft.com/office/drawing/2014/main" id="{00000000-0008-0000-2000-000073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0" name="281 CuadroTexto">
          <a:extLst>
            <a:ext uri="{FF2B5EF4-FFF2-40B4-BE49-F238E27FC236}">
              <a16:creationId xmlns:a16="http://schemas.microsoft.com/office/drawing/2014/main" id="{00000000-0008-0000-2000-000074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1" name="282 CuadroTexto">
          <a:extLst>
            <a:ext uri="{FF2B5EF4-FFF2-40B4-BE49-F238E27FC236}">
              <a16:creationId xmlns:a16="http://schemas.microsoft.com/office/drawing/2014/main" id="{00000000-0008-0000-2000-000075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2" name="283 CuadroTexto">
          <a:extLst>
            <a:ext uri="{FF2B5EF4-FFF2-40B4-BE49-F238E27FC236}">
              <a16:creationId xmlns:a16="http://schemas.microsoft.com/office/drawing/2014/main" id="{00000000-0008-0000-2000-000076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703" name="284 CuadroTexto">
          <a:extLst>
            <a:ext uri="{FF2B5EF4-FFF2-40B4-BE49-F238E27FC236}">
              <a16:creationId xmlns:a16="http://schemas.microsoft.com/office/drawing/2014/main" id="{00000000-0008-0000-2000-0000770E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04" name="285 CuadroTexto">
          <a:extLst>
            <a:ext uri="{FF2B5EF4-FFF2-40B4-BE49-F238E27FC236}">
              <a16:creationId xmlns:a16="http://schemas.microsoft.com/office/drawing/2014/main" id="{00000000-0008-0000-2000-00007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5" name="286 CuadroTexto">
          <a:extLst>
            <a:ext uri="{FF2B5EF4-FFF2-40B4-BE49-F238E27FC236}">
              <a16:creationId xmlns:a16="http://schemas.microsoft.com/office/drawing/2014/main" id="{00000000-0008-0000-2000-00007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6" name="287 CuadroTexto">
          <a:extLst>
            <a:ext uri="{FF2B5EF4-FFF2-40B4-BE49-F238E27FC236}">
              <a16:creationId xmlns:a16="http://schemas.microsoft.com/office/drawing/2014/main" id="{00000000-0008-0000-2000-00007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7" name="288 CuadroTexto">
          <a:extLst>
            <a:ext uri="{FF2B5EF4-FFF2-40B4-BE49-F238E27FC236}">
              <a16:creationId xmlns:a16="http://schemas.microsoft.com/office/drawing/2014/main" id="{00000000-0008-0000-2000-00007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8" name="289 CuadroTexto">
          <a:extLst>
            <a:ext uri="{FF2B5EF4-FFF2-40B4-BE49-F238E27FC236}">
              <a16:creationId xmlns:a16="http://schemas.microsoft.com/office/drawing/2014/main" id="{00000000-0008-0000-2000-00007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09" name="290 CuadroTexto">
          <a:extLst>
            <a:ext uri="{FF2B5EF4-FFF2-40B4-BE49-F238E27FC236}">
              <a16:creationId xmlns:a16="http://schemas.microsoft.com/office/drawing/2014/main" id="{00000000-0008-0000-2000-00007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0" name="291 CuadroTexto">
          <a:extLst>
            <a:ext uri="{FF2B5EF4-FFF2-40B4-BE49-F238E27FC236}">
              <a16:creationId xmlns:a16="http://schemas.microsoft.com/office/drawing/2014/main" id="{00000000-0008-0000-2000-00007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1" name="292 CuadroTexto">
          <a:extLst>
            <a:ext uri="{FF2B5EF4-FFF2-40B4-BE49-F238E27FC236}">
              <a16:creationId xmlns:a16="http://schemas.microsoft.com/office/drawing/2014/main" id="{00000000-0008-0000-2000-00007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2" name="293 CuadroTexto">
          <a:extLst>
            <a:ext uri="{FF2B5EF4-FFF2-40B4-BE49-F238E27FC236}">
              <a16:creationId xmlns:a16="http://schemas.microsoft.com/office/drawing/2014/main" id="{00000000-0008-0000-2000-00008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3" name="294 CuadroTexto">
          <a:extLst>
            <a:ext uri="{FF2B5EF4-FFF2-40B4-BE49-F238E27FC236}">
              <a16:creationId xmlns:a16="http://schemas.microsoft.com/office/drawing/2014/main" id="{00000000-0008-0000-2000-00008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4" name="295 CuadroTexto">
          <a:extLst>
            <a:ext uri="{FF2B5EF4-FFF2-40B4-BE49-F238E27FC236}">
              <a16:creationId xmlns:a16="http://schemas.microsoft.com/office/drawing/2014/main" id="{00000000-0008-0000-2000-00008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5" name="296 CuadroTexto">
          <a:extLst>
            <a:ext uri="{FF2B5EF4-FFF2-40B4-BE49-F238E27FC236}">
              <a16:creationId xmlns:a16="http://schemas.microsoft.com/office/drawing/2014/main" id="{00000000-0008-0000-2000-00008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16" name="17 CuadroTexto">
          <a:extLst>
            <a:ext uri="{FF2B5EF4-FFF2-40B4-BE49-F238E27FC236}">
              <a16:creationId xmlns:a16="http://schemas.microsoft.com/office/drawing/2014/main" id="{00000000-0008-0000-2000-00008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717" name="90 CuadroTexto">
          <a:extLst>
            <a:ext uri="{FF2B5EF4-FFF2-40B4-BE49-F238E27FC236}">
              <a16:creationId xmlns:a16="http://schemas.microsoft.com/office/drawing/2014/main" id="{00000000-0008-0000-2000-000085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8" name="91 CuadroTexto">
          <a:extLst>
            <a:ext uri="{FF2B5EF4-FFF2-40B4-BE49-F238E27FC236}">
              <a16:creationId xmlns:a16="http://schemas.microsoft.com/office/drawing/2014/main" id="{00000000-0008-0000-2000-000086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19" name="92 CuadroTexto">
          <a:extLst>
            <a:ext uri="{FF2B5EF4-FFF2-40B4-BE49-F238E27FC236}">
              <a16:creationId xmlns:a16="http://schemas.microsoft.com/office/drawing/2014/main" id="{00000000-0008-0000-2000-000087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0" name="93 CuadroTexto">
          <a:extLst>
            <a:ext uri="{FF2B5EF4-FFF2-40B4-BE49-F238E27FC236}">
              <a16:creationId xmlns:a16="http://schemas.microsoft.com/office/drawing/2014/main" id="{00000000-0008-0000-2000-000088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1" name="94 CuadroTexto">
          <a:extLst>
            <a:ext uri="{FF2B5EF4-FFF2-40B4-BE49-F238E27FC236}">
              <a16:creationId xmlns:a16="http://schemas.microsoft.com/office/drawing/2014/main" id="{00000000-0008-0000-2000-000089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2" name="95 CuadroTexto">
          <a:extLst>
            <a:ext uri="{FF2B5EF4-FFF2-40B4-BE49-F238E27FC236}">
              <a16:creationId xmlns:a16="http://schemas.microsoft.com/office/drawing/2014/main" id="{00000000-0008-0000-2000-00008A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3" name="96 CuadroTexto">
          <a:extLst>
            <a:ext uri="{FF2B5EF4-FFF2-40B4-BE49-F238E27FC236}">
              <a16:creationId xmlns:a16="http://schemas.microsoft.com/office/drawing/2014/main" id="{00000000-0008-0000-2000-00008B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4" name="97 CuadroTexto">
          <a:extLst>
            <a:ext uri="{FF2B5EF4-FFF2-40B4-BE49-F238E27FC236}">
              <a16:creationId xmlns:a16="http://schemas.microsoft.com/office/drawing/2014/main" id="{00000000-0008-0000-2000-00008C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5" name="98 CuadroTexto">
          <a:extLst>
            <a:ext uri="{FF2B5EF4-FFF2-40B4-BE49-F238E27FC236}">
              <a16:creationId xmlns:a16="http://schemas.microsoft.com/office/drawing/2014/main" id="{00000000-0008-0000-2000-00008D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6" name="99 CuadroTexto">
          <a:extLst>
            <a:ext uri="{FF2B5EF4-FFF2-40B4-BE49-F238E27FC236}">
              <a16:creationId xmlns:a16="http://schemas.microsoft.com/office/drawing/2014/main" id="{00000000-0008-0000-2000-00008E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7" name="100 CuadroTexto">
          <a:extLst>
            <a:ext uri="{FF2B5EF4-FFF2-40B4-BE49-F238E27FC236}">
              <a16:creationId xmlns:a16="http://schemas.microsoft.com/office/drawing/2014/main" id="{00000000-0008-0000-2000-00008F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728" name="101 CuadroTexto">
          <a:extLst>
            <a:ext uri="{FF2B5EF4-FFF2-40B4-BE49-F238E27FC236}">
              <a16:creationId xmlns:a16="http://schemas.microsoft.com/office/drawing/2014/main" id="{00000000-0008-0000-2000-0000900E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729" name="118 CuadroTexto">
          <a:extLst>
            <a:ext uri="{FF2B5EF4-FFF2-40B4-BE49-F238E27FC236}">
              <a16:creationId xmlns:a16="http://schemas.microsoft.com/office/drawing/2014/main" id="{00000000-0008-0000-2000-00009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0" name="119 CuadroTexto">
          <a:extLst>
            <a:ext uri="{FF2B5EF4-FFF2-40B4-BE49-F238E27FC236}">
              <a16:creationId xmlns:a16="http://schemas.microsoft.com/office/drawing/2014/main" id="{00000000-0008-0000-2000-00009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1" name="120 CuadroTexto">
          <a:extLst>
            <a:ext uri="{FF2B5EF4-FFF2-40B4-BE49-F238E27FC236}">
              <a16:creationId xmlns:a16="http://schemas.microsoft.com/office/drawing/2014/main" id="{00000000-0008-0000-2000-00009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2" name="121 CuadroTexto">
          <a:extLst>
            <a:ext uri="{FF2B5EF4-FFF2-40B4-BE49-F238E27FC236}">
              <a16:creationId xmlns:a16="http://schemas.microsoft.com/office/drawing/2014/main" id="{00000000-0008-0000-2000-00009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3" name="122 CuadroTexto">
          <a:extLst>
            <a:ext uri="{FF2B5EF4-FFF2-40B4-BE49-F238E27FC236}">
              <a16:creationId xmlns:a16="http://schemas.microsoft.com/office/drawing/2014/main" id="{00000000-0008-0000-2000-00009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4" name="123 CuadroTexto">
          <a:extLst>
            <a:ext uri="{FF2B5EF4-FFF2-40B4-BE49-F238E27FC236}">
              <a16:creationId xmlns:a16="http://schemas.microsoft.com/office/drawing/2014/main" id="{00000000-0008-0000-2000-00009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5" name="124 CuadroTexto">
          <a:extLst>
            <a:ext uri="{FF2B5EF4-FFF2-40B4-BE49-F238E27FC236}">
              <a16:creationId xmlns:a16="http://schemas.microsoft.com/office/drawing/2014/main" id="{00000000-0008-0000-2000-00009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6" name="125 CuadroTexto">
          <a:extLst>
            <a:ext uri="{FF2B5EF4-FFF2-40B4-BE49-F238E27FC236}">
              <a16:creationId xmlns:a16="http://schemas.microsoft.com/office/drawing/2014/main" id="{00000000-0008-0000-2000-00009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7" name="143 CuadroTexto">
          <a:extLst>
            <a:ext uri="{FF2B5EF4-FFF2-40B4-BE49-F238E27FC236}">
              <a16:creationId xmlns:a16="http://schemas.microsoft.com/office/drawing/2014/main" id="{00000000-0008-0000-2000-00009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8" name="144 CuadroTexto">
          <a:extLst>
            <a:ext uri="{FF2B5EF4-FFF2-40B4-BE49-F238E27FC236}">
              <a16:creationId xmlns:a16="http://schemas.microsoft.com/office/drawing/2014/main" id="{00000000-0008-0000-2000-00009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39" name="145 CuadroTexto">
          <a:extLst>
            <a:ext uri="{FF2B5EF4-FFF2-40B4-BE49-F238E27FC236}">
              <a16:creationId xmlns:a16="http://schemas.microsoft.com/office/drawing/2014/main" id="{00000000-0008-0000-2000-00009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0" name="146 CuadroTexto">
          <a:extLst>
            <a:ext uri="{FF2B5EF4-FFF2-40B4-BE49-F238E27FC236}">
              <a16:creationId xmlns:a16="http://schemas.microsoft.com/office/drawing/2014/main" id="{00000000-0008-0000-2000-00009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1" name="147 CuadroTexto">
          <a:extLst>
            <a:ext uri="{FF2B5EF4-FFF2-40B4-BE49-F238E27FC236}">
              <a16:creationId xmlns:a16="http://schemas.microsoft.com/office/drawing/2014/main" id="{00000000-0008-0000-2000-00009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2" name="148 CuadroTexto">
          <a:extLst>
            <a:ext uri="{FF2B5EF4-FFF2-40B4-BE49-F238E27FC236}">
              <a16:creationId xmlns:a16="http://schemas.microsoft.com/office/drawing/2014/main" id="{00000000-0008-0000-2000-00009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3" name="149 CuadroTexto">
          <a:extLst>
            <a:ext uri="{FF2B5EF4-FFF2-40B4-BE49-F238E27FC236}">
              <a16:creationId xmlns:a16="http://schemas.microsoft.com/office/drawing/2014/main" id="{00000000-0008-0000-2000-00009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4" name="150 CuadroTexto">
          <a:extLst>
            <a:ext uri="{FF2B5EF4-FFF2-40B4-BE49-F238E27FC236}">
              <a16:creationId xmlns:a16="http://schemas.microsoft.com/office/drawing/2014/main" id="{00000000-0008-0000-2000-0000A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5" name="151 CuadroTexto">
          <a:extLst>
            <a:ext uri="{FF2B5EF4-FFF2-40B4-BE49-F238E27FC236}">
              <a16:creationId xmlns:a16="http://schemas.microsoft.com/office/drawing/2014/main" id="{00000000-0008-0000-2000-0000A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6" name="152 CuadroTexto">
          <a:extLst>
            <a:ext uri="{FF2B5EF4-FFF2-40B4-BE49-F238E27FC236}">
              <a16:creationId xmlns:a16="http://schemas.microsoft.com/office/drawing/2014/main" id="{00000000-0008-0000-2000-0000A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7" name="153 CuadroTexto">
          <a:extLst>
            <a:ext uri="{FF2B5EF4-FFF2-40B4-BE49-F238E27FC236}">
              <a16:creationId xmlns:a16="http://schemas.microsoft.com/office/drawing/2014/main" id="{00000000-0008-0000-2000-0000A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8" name="154 CuadroTexto">
          <a:extLst>
            <a:ext uri="{FF2B5EF4-FFF2-40B4-BE49-F238E27FC236}">
              <a16:creationId xmlns:a16="http://schemas.microsoft.com/office/drawing/2014/main" id="{00000000-0008-0000-2000-0000A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49" name="155 CuadroTexto">
          <a:extLst>
            <a:ext uri="{FF2B5EF4-FFF2-40B4-BE49-F238E27FC236}">
              <a16:creationId xmlns:a16="http://schemas.microsoft.com/office/drawing/2014/main" id="{00000000-0008-0000-2000-0000A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0" name="156 CuadroTexto">
          <a:extLst>
            <a:ext uri="{FF2B5EF4-FFF2-40B4-BE49-F238E27FC236}">
              <a16:creationId xmlns:a16="http://schemas.microsoft.com/office/drawing/2014/main" id="{00000000-0008-0000-2000-0000A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1" name="157 CuadroTexto">
          <a:extLst>
            <a:ext uri="{FF2B5EF4-FFF2-40B4-BE49-F238E27FC236}">
              <a16:creationId xmlns:a16="http://schemas.microsoft.com/office/drawing/2014/main" id="{00000000-0008-0000-2000-0000A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2" name="158 CuadroTexto">
          <a:extLst>
            <a:ext uri="{FF2B5EF4-FFF2-40B4-BE49-F238E27FC236}">
              <a16:creationId xmlns:a16="http://schemas.microsoft.com/office/drawing/2014/main" id="{00000000-0008-0000-2000-0000A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3" name="159 CuadroTexto">
          <a:extLst>
            <a:ext uri="{FF2B5EF4-FFF2-40B4-BE49-F238E27FC236}">
              <a16:creationId xmlns:a16="http://schemas.microsoft.com/office/drawing/2014/main" id="{00000000-0008-0000-2000-0000A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4" name="160 CuadroTexto">
          <a:extLst>
            <a:ext uri="{FF2B5EF4-FFF2-40B4-BE49-F238E27FC236}">
              <a16:creationId xmlns:a16="http://schemas.microsoft.com/office/drawing/2014/main" id="{00000000-0008-0000-2000-0000A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5" name="161 CuadroTexto">
          <a:extLst>
            <a:ext uri="{FF2B5EF4-FFF2-40B4-BE49-F238E27FC236}">
              <a16:creationId xmlns:a16="http://schemas.microsoft.com/office/drawing/2014/main" id="{00000000-0008-0000-2000-0000A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6" name="162 CuadroTexto">
          <a:extLst>
            <a:ext uri="{FF2B5EF4-FFF2-40B4-BE49-F238E27FC236}">
              <a16:creationId xmlns:a16="http://schemas.microsoft.com/office/drawing/2014/main" id="{00000000-0008-0000-2000-0000A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7" name="163 CuadroTexto">
          <a:extLst>
            <a:ext uri="{FF2B5EF4-FFF2-40B4-BE49-F238E27FC236}">
              <a16:creationId xmlns:a16="http://schemas.microsoft.com/office/drawing/2014/main" id="{00000000-0008-0000-2000-0000A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8" name="164 CuadroTexto">
          <a:extLst>
            <a:ext uri="{FF2B5EF4-FFF2-40B4-BE49-F238E27FC236}">
              <a16:creationId xmlns:a16="http://schemas.microsoft.com/office/drawing/2014/main" id="{00000000-0008-0000-2000-0000A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59" name="165 CuadroTexto">
          <a:extLst>
            <a:ext uri="{FF2B5EF4-FFF2-40B4-BE49-F238E27FC236}">
              <a16:creationId xmlns:a16="http://schemas.microsoft.com/office/drawing/2014/main" id="{00000000-0008-0000-2000-0000A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0" name="166 CuadroTexto">
          <a:extLst>
            <a:ext uri="{FF2B5EF4-FFF2-40B4-BE49-F238E27FC236}">
              <a16:creationId xmlns:a16="http://schemas.microsoft.com/office/drawing/2014/main" id="{00000000-0008-0000-2000-0000B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1" name="167 CuadroTexto">
          <a:extLst>
            <a:ext uri="{FF2B5EF4-FFF2-40B4-BE49-F238E27FC236}">
              <a16:creationId xmlns:a16="http://schemas.microsoft.com/office/drawing/2014/main" id="{00000000-0008-0000-2000-0000B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2" name="168 CuadroTexto">
          <a:extLst>
            <a:ext uri="{FF2B5EF4-FFF2-40B4-BE49-F238E27FC236}">
              <a16:creationId xmlns:a16="http://schemas.microsoft.com/office/drawing/2014/main" id="{00000000-0008-0000-2000-0000B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3" name="169 CuadroTexto">
          <a:extLst>
            <a:ext uri="{FF2B5EF4-FFF2-40B4-BE49-F238E27FC236}">
              <a16:creationId xmlns:a16="http://schemas.microsoft.com/office/drawing/2014/main" id="{00000000-0008-0000-2000-0000B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4" name="170 CuadroTexto">
          <a:extLst>
            <a:ext uri="{FF2B5EF4-FFF2-40B4-BE49-F238E27FC236}">
              <a16:creationId xmlns:a16="http://schemas.microsoft.com/office/drawing/2014/main" id="{00000000-0008-0000-2000-0000B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5" name="171 CuadroTexto">
          <a:extLst>
            <a:ext uri="{FF2B5EF4-FFF2-40B4-BE49-F238E27FC236}">
              <a16:creationId xmlns:a16="http://schemas.microsoft.com/office/drawing/2014/main" id="{00000000-0008-0000-2000-0000B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6" name="172 CuadroTexto">
          <a:extLst>
            <a:ext uri="{FF2B5EF4-FFF2-40B4-BE49-F238E27FC236}">
              <a16:creationId xmlns:a16="http://schemas.microsoft.com/office/drawing/2014/main" id="{00000000-0008-0000-2000-0000B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7" name="173 CuadroTexto">
          <a:extLst>
            <a:ext uri="{FF2B5EF4-FFF2-40B4-BE49-F238E27FC236}">
              <a16:creationId xmlns:a16="http://schemas.microsoft.com/office/drawing/2014/main" id="{00000000-0008-0000-2000-0000B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8" name="174 CuadroTexto">
          <a:extLst>
            <a:ext uri="{FF2B5EF4-FFF2-40B4-BE49-F238E27FC236}">
              <a16:creationId xmlns:a16="http://schemas.microsoft.com/office/drawing/2014/main" id="{00000000-0008-0000-2000-0000B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69" name="175 CuadroTexto">
          <a:extLst>
            <a:ext uri="{FF2B5EF4-FFF2-40B4-BE49-F238E27FC236}">
              <a16:creationId xmlns:a16="http://schemas.microsoft.com/office/drawing/2014/main" id="{00000000-0008-0000-2000-0000B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0" name="176 CuadroTexto">
          <a:extLst>
            <a:ext uri="{FF2B5EF4-FFF2-40B4-BE49-F238E27FC236}">
              <a16:creationId xmlns:a16="http://schemas.microsoft.com/office/drawing/2014/main" id="{00000000-0008-0000-2000-0000B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1" name="177 CuadroTexto">
          <a:extLst>
            <a:ext uri="{FF2B5EF4-FFF2-40B4-BE49-F238E27FC236}">
              <a16:creationId xmlns:a16="http://schemas.microsoft.com/office/drawing/2014/main" id="{00000000-0008-0000-2000-0000B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2" name="178 CuadroTexto">
          <a:extLst>
            <a:ext uri="{FF2B5EF4-FFF2-40B4-BE49-F238E27FC236}">
              <a16:creationId xmlns:a16="http://schemas.microsoft.com/office/drawing/2014/main" id="{00000000-0008-0000-2000-0000B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3" name="179 CuadroTexto">
          <a:extLst>
            <a:ext uri="{FF2B5EF4-FFF2-40B4-BE49-F238E27FC236}">
              <a16:creationId xmlns:a16="http://schemas.microsoft.com/office/drawing/2014/main" id="{00000000-0008-0000-2000-0000B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4" name="180 CuadroTexto">
          <a:extLst>
            <a:ext uri="{FF2B5EF4-FFF2-40B4-BE49-F238E27FC236}">
              <a16:creationId xmlns:a16="http://schemas.microsoft.com/office/drawing/2014/main" id="{00000000-0008-0000-2000-0000B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5" name="181 CuadroTexto">
          <a:extLst>
            <a:ext uri="{FF2B5EF4-FFF2-40B4-BE49-F238E27FC236}">
              <a16:creationId xmlns:a16="http://schemas.microsoft.com/office/drawing/2014/main" id="{00000000-0008-0000-2000-0000B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6" name="182 CuadroTexto">
          <a:extLst>
            <a:ext uri="{FF2B5EF4-FFF2-40B4-BE49-F238E27FC236}">
              <a16:creationId xmlns:a16="http://schemas.microsoft.com/office/drawing/2014/main" id="{00000000-0008-0000-2000-0000C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7" name="183 CuadroTexto">
          <a:extLst>
            <a:ext uri="{FF2B5EF4-FFF2-40B4-BE49-F238E27FC236}">
              <a16:creationId xmlns:a16="http://schemas.microsoft.com/office/drawing/2014/main" id="{00000000-0008-0000-2000-0000C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8" name="184 CuadroTexto">
          <a:extLst>
            <a:ext uri="{FF2B5EF4-FFF2-40B4-BE49-F238E27FC236}">
              <a16:creationId xmlns:a16="http://schemas.microsoft.com/office/drawing/2014/main" id="{00000000-0008-0000-2000-0000C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79" name="185 CuadroTexto">
          <a:extLst>
            <a:ext uri="{FF2B5EF4-FFF2-40B4-BE49-F238E27FC236}">
              <a16:creationId xmlns:a16="http://schemas.microsoft.com/office/drawing/2014/main" id="{00000000-0008-0000-2000-0000C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0" name="186 CuadroTexto">
          <a:extLst>
            <a:ext uri="{FF2B5EF4-FFF2-40B4-BE49-F238E27FC236}">
              <a16:creationId xmlns:a16="http://schemas.microsoft.com/office/drawing/2014/main" id="{00000000-0008-0000-2000-0000C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1" name="187 CuadroTexto">
          <a:extLst>
            <a:ext uri="{FF2B5EF4-FFF2-40B4-BE49-F238E27FC236}">
              <a16:creationId xmlns:a16="http://schemas.microsoft.com/office/drawing/2014/main" id="{00000000-0008-0000-2000-0000C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2" name="188 CuadroTexto">
          <a:extLst>
            <a:ext uri="{FF2B5EF4-FFF2-40B4-BE49-F238E27FC236}">
              <a16:creationId xmlns:a16="http://schemas.microsoft.com/office/drawing/2014/main" id="{00000000-0008-0000-2000-0000C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3" name="189 CuadroTexto">
          <a:extLst>
            <a:ext uri="{FF2B5EF4-FFF2-40B4-BE49-F238E27FC236}">
              <a16:creationId xmlns:a16="http://schemas.microsoft.com/office/drawing/2014/main" id="{00000000-0008-0000-2000-0000C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4" name="190 CuadroTexto">
          <a:extLst>
            <a:ext uri="{FF2B5EF4-FFF2-40B4-BE49-F238E27FC236}">
              <a16:creationId xmlns:a16="http://schemas.microsoft.com/office/drawing/2014/main" id="{00000000-0008-0000-2000-0000C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5" name="191 CuadroTexto">
          <a:extLst>
            <a:ext uri="{FF2B5EF4-FFF2-40B4-BE49-F238E27FC236}">
              <a16:creationId xmlns:a16="http://schemas.microsoft.com/office/drawing/2014/main" id="{00000000-0008-0000-2000-0000C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6" name="192 CuadroTexto">
          <a:extLst>
            <a:ext uri="{FF2B5EF4-FFF2-40B4-BE49-F238E27FC236}">
              <a16:creationId xmlns:a16="http://schemas.microsoft.com/office/drawing/2014/main" id="{00000000-0008-0000-2000-0000C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7" name="193 CuadroTexto">
          <a:extLst>
            <a:ext uri="{FF2B5EF4-FFF2-40B4-BE49-F238E27FC236}">
              <a16:creationId xmlns:a16="http://schemas.microsoft.com/office/drawing/2014/main" id="{00000000-0008-0000-2000-0000C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8" name="194 CuadroTexto">
          <a:extLst>
            <a:ext uri="{FF2B5EF4-FFF2-40B4-BE49-F238E27FC236}">
              <a16:creationId xmlns:a16="http://schemas.microsoft.com/office/drawing/2014/main" id="{00000000-0008-0000-2000-0000C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89" name="195 CuadroTexto">
          <a:extLst>
            <a:ext uri="{FF2B5EF4-FFF2-40B4-BE49-F238E27FC236}">
              <a16:creationId xmlns:a16="http://schemas.microsoft.com/office/drawing/2014/main" id="{00000000-0008-0000-2000-0000C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0" name="196 CuadroTexto">
          <a:extLst>
            <a:ext uri="{FF2B5EF4-FFF2-40B4-BE49-F238E27FC236}">
              <a16:creationId xmlns:a16="http://schemas.microsoft.com/office/drawing/2014/main" id="{00000000-0008-0000-2000-0000C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1" name="197 CuadroTexto">
          <a:extLst>
            <a:ext uri="{FF2B5EF4-FFF2-40B4-BE49-F238E27FC236}">
              <a16:creationId xmlns:a16="http://schemas.microsoft.com/office/drawing/2014/main" id="{00000000-0008-0000-2000-0000C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2" name="198 CuadroTexto">
          <a:extLst>
            <a:ext uri="{FF2B5EF4-FFF2-40B4-BE49-F238E27FC236}">
              <a16:creationId xmlns:a16="http://schemas.microsoft.com/office/drawing/2014/main" id="{00000000-0008-0000-2000-0000D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3" name="199 CuadroTexto">
          <a:extLst>
            <a:ext uri="{FF2B5EF4-FFF2-40B4-BE49-F238E27FC236}">
              <a16:creationId xmlns:a16="http://schemas.microsoft.com/office/drawing/2014/main" id="{00000000-0008-0000-2000-0000D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4" name="200 CuadroTexto">
          <a:extLst>
            <a:ext uri="{FF2B5EF4-FFF2-40B4-BE49-F238E27FC236}">
              <a16:creationId xmlns:a16="http://schemas.microsoft.com/office/drawing/2014/main" id="{00000000-0008-0000-2000-0000D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5" name="201 CuadroTexto">
          <a:extLst>
            <a:ext uri="{FF2B5EF4-FFF2-40B4-BE49-F238E27FC236}">
              <a16:creationId xmlns:a16="http://schemas.microsoft.com/office/drawing/2014/main" id="{00000000-0008-0000-2000-0000D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6" name="202 CuadroTexto">
          <a:extLst>
            <a:ext uri="{FF2B5EF4-FFF2-40B4-BE49-F238E27FC236}">
              <a16:creationId xmlns:a16="http://schemas.microsoft.com/office/drawing/2014/main" id="{00000000-0008-0000-2000-0000D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7" name="203 CuadroTexto">
          <a:extLst>
            <a:ext uri="{FF2B5EF4-FFF2-40B4-BE49-F238E27FC236}">
              <a16:creationId xmlns:a16="http://schemas.microsoft.com/office/drawing/2014/main" id="{00000000-0008-0000-2000-0000D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8" name="204 CuadroTexto">
          <a:extLst>
            <a:ext uri="{FF2B5EF4-FFF2-40B4-BE49-F238E27FC236}">
              <a16:creationId xmlns:a16="http://schemas.microsoft.com/office/drawing/2014/main" id="{00000000-0008-0000-2000-0000D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799" name="205 CuadroTexto">
          <a:extLst>
            <a:ext uri="{FF2B5EF4-FFF2-40B4-BE49-F238E27FC236}">
              <a16:creationId xmlns:a16="http://schemas.microsoft.com/office/drawing/2014/main" id="{00000000-0008-0000-2000-0000D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0" name="206 CuadroTexto">
          <a:extLst>
            <a:ext uri="{FF2B5EF4-FFF2-40B4-BE49-F238E27FC236}">
              <a16:creationId xmlns:a16="http://schemas.microsoft.com/office/drawing/2014/main" id="{00000000-0008-0000-2000-0000D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1" name="207 CuadroTexto">
          <a:extLst>
            <a:ext uri="{FF2B5EF4-FFF2-40B4-BE49-F238E27FC236}">
              <a16:creationId xmlns:a16="http://schemas.microsoft.com/office/drawing/2014/main" id="{00000000-0008-0000-2000-0000D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2" name="208 CuadroTexto">
          <a:extLst>
            <a:ext uri="{FF2B5EF4-FFF2-40B4-BE49-F238E27FC236}">
              <a16:creationId xmlns:a16="http://schemas.microsoft.com/office/drawing/2014/main" id="{00000000-0008-0000-2000-0000D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3" name="209 CuadroTexto">
          <a:extLst>
            <a:ext uri="{FF2B5EF4-FFF2-40B4-BE49-F238E27FC236}">
              <a16:creationId xmlns:a16="http://schemas.microsoft.com/office/drawing/2014/main" id="{00000000-0008-0000-2000-0000D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4" name="210 CuadroTexto">
          <a:extLst>
            <a:ext uri="{FF2B5EF4-FFF2-40B4-BE49-F238E27FC236}">
              <a16:creationId xmlns:a16="http://schemas.microsoft.com/office/drawing/2014/main" id="{00000000-0008-0000-2000-0000D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5" name="211 CuadroTexto">
          <a:extLst>
            <a:ext uri="{FF2B5EF4-FFF2-40B4-BE49-F238E27FC236}">
              <a16:creationId xmlns:a16="http://schemas.microsoft.com/office/drawing/2014/main" id="{00000000-0008-0000-2000-0000D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6" name="212 CuadroTexto">
          <a:extLst>
            <a:ext uri="{FF2B5EF4-FFF2-40B4-BE49-F238E27FC236}">
              <a16:creationId xmlns:a16="http://schemas.microsoft.com/office/drawing/2014/main" id="{00000000-0008-0000-2000-0000D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7" name="213 CuadroTexto">
          <a:extLst>
            <a:ext uri="{FF2B5EF4-FFF2-40B4-BE49-F238E27FC236}">
              <a16:creationId xmlns:a16="http://schemas.microsoft.com/office/drawing/2014/main" id="{00000000-0008-0000-2000-0000D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8" name="214 CuadroTexto">
          <a:extLst>
            <a:ext uri="{FF2B5EF4-FFF2-40B4-BE49-F238E27FC236}">
              <a16:creationId xmlns:a16="http://schemas.microsoft.com/office/drawing/2014/main" id="{00000000-0008-0000-2000-0000E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09" name="215 CuadroTexto">
          <a:extLst>
            <a:ext uri="{FF2B5EF4-FFF2-40B4-BE49-F238E27FC236}">
              <a16:creationId xmlns:a16="http://schemas.microsoft.com/office/drawing/2014/main" id="{00000000-0008-0000-2000-0000E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0" name="216 CuadroTexto">
          <a:extLst>
            <a:ext uri="{FF2B5EF4-FFF2-40B4-BE49-F238E27FC236}">
              <a16:creationId xmlns:a16="http://schemas.microsoft.com/office/drawing/2014/main" id="{00000000-0008-0000-2000-0000E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1" name="217 CuadroTexto">
          <a:extLst>
            <a:ext uri="{FF2B5EF4-FFF2-40B4-BE49-F238E27FC236}">
              <a16:creationId xmlns:a16="http://schemas.microsoft.com/office/drawing/2014/main" id="{00000000-0008-0000-2000-0000E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2" name="218 CuadroTexto">
          <a:extLst>
            <a:ext uri="{FF2B5EF4-FFF2-40B4-BE49-F238E27FC236}">
              <a16:creationId xmlns:a16="http://schemas.microsoft.com/office/drawing/2014/main" id="{00000000-0008-0000-2000-0000E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3" name="219 CuadroTexto">
          <a:extLst>
            <a:ext uri="{FF2B5EF4-FFF2-40B4-BE49-F238E27FC236}">
              <a16:creationId xmlns:a16="http://schemas.microsoft.com/office/drawing/2014/main" id="{00000000-0008-0000-2000-0000E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4" name="220 CuadroTexto">
          <a:extLst>
            <a:ext uri="{FF2B5EF4-FFF2-40B4-BE49-F238E27FC236}">
              <a16:creationId xmlns:a16="http://schemas.microsoft.com/office/drawing/2014/main" id="{00000000-0008-0000-2000-0000E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5" name="221 CuadroTexto">
          <a:extLst>
            <a:ext uri="{FF2B5EF4-FFF2-40B4-BE49-F238E27FC236}">
              <a16:creationId xmlns:a16="http://schemas.microsoft.com/office/drawing/2014/main" id="{00000000-0008-0000-2000-0000E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6" name="222 CuadroTexto">
          <a:extLst>
            <a:ext uri="{FF2B5EF4-FFF2-40B4-BE49-F238E27FC236}">
              <a16:creationId xmlns:a16="http://schemas.microsoft.com/office/drawing/2014/main" id="{00000000-0008-0000-2000-0000E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7" name="223 CuadroTexto">
          <a:extLst>
            <a:ext uri="{FF2B5EF4-FFF2-40B4-BE49-F238E27FC236}">
              <a16:creationId xmlns:a16="http://schemas.microsoft.com/office/drawing/2014/main" id="{00000000-0008-0000-2000-0000E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8" name="224 CuadroTexto">
          <a:extLst>
            <a:ext uri="{FF2B5EF4-FFF2-40B4-BE49-F238E27FC236}">
              <a16:creationId xmlns:a16="http://schemas.microsoft.com/office/drawing/2014/main" id="{00000000-0008-0000-2000-0000E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19" name="225 CuadroTexto">
          <a:extLst>
            <a:ext uri="{FF2B5EF4-FFF2-40B4-BE49-F238E27FC236}">
              <a16:creationId xmlns:a16="http://schemas.microsoft.com/office/drawing/2014/main" id="{00000000-0008-0000-2000-0000E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0" name="226 CuadroTexto">
          <a:extLst>
            <a:ext uri="{FF2B5EF4-FFF2-40B4-BE49-F238E27FC236}">
              <a16:creationId xmlns:a16="http://schemas.microsoft.com/office/drawing/2014/main" id="{00000000-0008-0000-2000-0000E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1" name="227 CuadroTexto">
          <a:extLst>
            <a:ext uri="{FF2B5EF4-FFF2-40B4-BE49-F238E27FC236}">
              <a16:creationId xmlns:a16="http://schemas.microsoft.com/office/drawing/2014/main" id="{00000000-0008-0000-2000-0000E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2" name="228 CuadroTexto">
          <a:extLst>
            <a:ext uri="{FF2B5EF4-FFF2-40B4-BE49-F238E27FC236}">
              <a16:creationId xmlns:a16="http://schemas.microsoft.com/office/drawing/2014/main" id="{00000000-0008-0000-2000-0000E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3" name="229 CuadroTexto">
          <a:extLst>
            <a:ext uri="{FF2B5EF4-FFF2-40B4-BE49-F238E27FC236}">
              <a16:creationId xmlns:a16="http://schemas.microsoft.com/office/drawing/2014/main" id="{00000000-0008-0000-2000-0000E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4" name="230 CuadroTexto">
          <a:extLst>
            <a:ext uri="{FF2B5EF4-FFF2-40B4-BE49-F238E27FC236}">
              <a16:creationId xmlns:a16="http://schemas.microsoft.com/office/drawing/2014/main" id="{00000000-0008-0000-2000-0000F0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5" name="231 CuadroTexto">
          <a:extLst>
            <a:ext uri="{FF2B5EF4-FFF2-40B4-BE49-F238E27FC236}">
              <a16:creationId xmlns:a16="http://schemas.microsoft.com/office/drawing/2014/main" id="{00000000-0008-0000-2000-0000F1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6" name="232 CuadroTexto">
          <a:extLst>
            <a:ext uri="{FF2B5EF4-FFF2-40B4-BE49-F238E27FC236}">
              <a16:creationId xmlns:a16="http://schemas.microsoft.com/office/drawing/2014/main" id="{00000000-0008-0000-2000-0000F2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7" name="233 CuadroTexto">
          <a:extLst>
            <a:ext uri="{FF2B5EF4-FFF2-40B4-BE49-F238E27FC236}">
              <a16:creationId xmlns:a16="http://schemas.microsoft.com/office/drawing/2014/main" id="{00000000-0008-0000-2000-0000F3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8" name="234 CuadroTexto">
          <a:extLst>
            <a:ext uri="{FF2B5EF4-FFF2-40B4-BE49-F238E27FC236}">
              <a16:creationId xmlns:a16="http://schemas.microsoft.com/office/drawing/2014/main" id="{00000000-0008-0000-2000-0000F4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29" name="235 CuadroTexto">
          <a:extLst>
            <a:ext uri="{FF2B5EF4-FFF2-40B4-BE49-F238E27FC236}">
              <a16:creationId xmlns:a16="http://schemas.microsoft.com/office/drawing/2014/main" id="{00000000-0008-0000-2000-0000F5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0" name="236 CuadroTexto">
          <a:extLst>
            <a:ext uri="{FF2B5EF4-FFF2-40B4-BE49-F238E27FC236}">
              <a16:creationId xmlns:a16="http://schemas.microsoft.com/office/drawing/2014/main" id="{00000000-0008-0000-2000-0000F6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1" name="237 CuadroTexto">
          <a:extLst>
            <a:ext uri="{FF2B5EF4-FFF2-40B4-BE49-F238E27FC236}">
              <a16:creationId xmlns:a16="http://schemas.microsoft.com/office/drawing/2014/main" id="{00000000-0008-0000-2000-0000F7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2" name="238 CuadroTexto">
          <a:extLst>
            <a:ext uri="{FF2B5EF4-FFF2-40B4-BE49-F238E27FC236}">
              <a16:creationId xmlns:a16="http://schemas.microsoft.com/office/drawing/2014/main" id="{00000000-0008-0000-2000-0000F8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3" name="239 CuadroTexto">
          <a:extLst>
            <a:ext uri="{FF2B5EF4-FFF2-40B4-BE49-F238E27FC236}">
              <a16:creationId xmlns:a16="http://schemas.microsoft.com/office/drawing/2014/main" id="{00000000-0008-0000-2000-0000F9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4" name="240 CuadroTexto">
          <a:extLst>
            <a:ext uri="{FF2B5EF4-FFF2-40B4-BE49-F238E27FC236}">
              <a16:creationId xmlns:a16="http://schemas.microsoft.com/office/drawing/2014/main" id="{00000000-0008-0000-2000-0000FA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5" name="241 CuadroTexto">
          <a:extLst>
            <a:ext uri="{FF2B5EF4-FFF2-40B4-BE49-F238E27FC236}">
              <a16:creationId xmlns:a16="http://schemas.microsoft.com/office/drawing/2014/main" id="{00000000-0008-0000-2000-0000FB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6" name="242 CuadroTexto">
          <a:extLst>
            <a:ext uri="{FF2B5EF4-FFF2-40B4-BE49-F238E27FC236}">
              <a16:creationId xmlns:a16="http://schemas.microsoft.com/office/drawing/2014/main" id="{00000000-0008-0000-2000-0000FC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7" name="243 CuadroTexto">
          <a:extLst>
            <a:ext uri="{FF2B5EF4-FFF2-40B4-BE49-F238E27FC236}">
              <a16:creationId xmlns:a16="http://schemas.microsoft.com/office/drawing/2014/main" id="{00000000-0008-0000-2000-0000FD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8" name="244 CuadroTexto">
          <a:extLst>
            <a:ext uri="{FF2B5EF4-FFF2-40B4-BE49-F238E27FC236}">
              <a16:creationId xmlns:a16="http://schemas.microsoft.com/office/drawing/2014/main" id="{00000000-0008-0000-2000-0000FE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39" name="245 CuadroTexto">
          <a:extLst>
            <a:ext uri="{FF2B5EF4-FFF2-40B4-BE49-F238E27FC236}">
              <a16:creationId xmlns:a16="http://schemas.microsoft.com/office/drawing/2014/main" id="{00000000-0008-0000-2000-0000FF0E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0" name="246 CuadroTexto">
          <a:extLst>
            <a:ext uri="{FF2B5EF4-FFF2-40B4-BE49-F238E27FC236}">
              <a16:creationId xmlns:a16="http://schemas.microsoft.com/office/drawing/2014/main" id="{00000000-0008-0000-2000-00000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1" name="247 CuadroTexto">
          <a:extLst>
            <a:ext uri="{FF2B5EF4-FFF2-40B4-BE49-F238E27FC236}">
              <a16:creationId xmlns:a16="http://schemas.microsoft.com/office/drawing/2014/main" id="{00000000-0008-0000-2000-00000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2" name="248 CuadroTexto">
          <a:extLst>
            <a:ext uri="{FF2B5EF4-FFF2-40B4-BE49-F238E27FC236}">
              <a16:creationId xmlns:a16="http://schemas.microsoft.com/office/drawing/2014/main" id="{00000000-0008-0000-2000-00000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3" name="249 CuadroTexto">
          <a:extLst>
            <a:ext uri="{FF2B5EF4-FFF2-40B4-BE49-F238E27FC236}">
              <a16:creationId xmlns:a16="http://schemas.microsoft.com/office/drawing/2014/main" id="{00000000-0008-0000-2000-00000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4" name="250 CuadroTexto">
          <a:extLst>
            <a:ext uri="{FF2B5EF4-FFF2-40B4-BE49-F238E27FC236}">
              <a16:creationId xmlns:a16="http://schemas.microsoft.com/office/drawing/2014/main" id="{00000000-0008-0000-2000-00000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5" name="251 CuadroTexto">
          <a:extLst>
            <a:ext uri="{FF2B5EF4-FFF2-40B4-BE49-F238E27FC236}">
              <a16:creationId xmlns:a16="http://schemas.microsoft.com/office/drawing/2014/main" id="{00000000-0008-0000-2000-00000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6" name="252 CuadroTexto">
          <a:extLst>
            <a:ext uri="{FF2B5EF4-FFF2-40B4-BE49-F238E27FC236}">
              <a16:creationId xmlns:a16="http://schemas.microsoft.com/office/drawing/2014/main" id="{00000000-0008-0000-2000-00000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7" name="253 CuadroTexto">
          <a:extLst>
            <a:ext uri="{FF2B5EF4-FFF2-40B4-BE49-F238E27FC236}">
              <a16:creationId xmlns:a16="http://schemas.microsoft.com/office/drawing/2014/main" id="{00000000-0008-0000-2000-00000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8" name="254 CuadroTexto">
          <a:extLst>
            <a:ext uri="{FF2B5EF4-FFF2-40B4-BE49-F238E27FC236}">
              <a16:creationId xmlns:a16="http://schemas.microsoft.com/office/drawing/2014/main" id="{00000000-0008-0000-2000-00000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49" name="255 CuadroTexto">
          <a:extLst>
            <a:ext uri="{FF2B5EF4-FFF2-40B4-BE49-F238E27FC236}">
              <a16:creationId xmlns:a16="http://schemas.microsoft.com/office/drawing/2014/main" id="{00000000-0008-0000-2000-00000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0" name="256 CuadroTexto">
          <a:extLst>
            <a:ext uri="{FF2B5EF4-FFF2-40B4-BE49-F238E27FC236}">
              <a16:creationId xmlns:a16="http://schemas.microsoft.com/office/drawing/2014/main" id="{00000000-0008-0000-2000-00000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1" name="257 CuadroTexto">
          <a:extLst>
            <a:ext uri="{FF2B5EF4-FFF2-40B4-BE49-F238E27FC236}">
              <a16:creationId xmlns:a16="http://schemas.microsoft.com/office/drawing/2014/main" id="{00000000-0008-0000-2000-00000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2" name="258 CuadroTexto">
          <a:extLst>
            <a:ext uri="{FF2B5EF4-FFF2-40B4-BE49-F238E27FC236}">
              <a16:creationId xmlns:a16="http://schemas.microsoft.com/office/drawing/2014/main" id="{00000000-0008-0000-2000-00000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3" name="259 CuadroTexto">
          <a:extLst>
            <a:ext uri="{FF2B5EF4-FFF2-40B4-BE49-F238E27FC236}">
              <a16:creationId xmlns:a16="http://schemas.microsoft.com/office/drawing/2014/main" id="{00000000-0008-0000-2000-00000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4" name="260 CuadroTexto">
          <a:extLst>
            <a:ext uri="{FF2B5EF4-FFF2-40B4-BE49-F238E27FC236}">
              <a16:creationId xmlns:a16="http://schemas.microsoft.com/office/drawing/2014/main" id="{00000000-0008-0000-2000-00000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5" name="261 CuadroTexto">
          <a:extLst>
            <a:ext uri="{FF2B5EF4-FFF2-40B4-BE49-F238E27FC236}">
              <a16:creationId xmlns:a16="http://schemas.microsoft.com/office/drawing/2014/main" id="{00000000-0008-0000-2000-00000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6" name="262 CuadroTexto">
          <a:extLst>
            <a:ext uri="{FF2B5EF4-FFF2-40B4-BE49-F238E27FC236}">
              <a16:creationId xmlns:a16="http://schemas.microsoft.com/office/drawing/2014/main" id="{00000000-0008-0000-2000-00001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7" name="263 CuadroTexto">
          <a:extLst>
            <a:ext uri="{FF2B5EF4-FFF2-40B4-BE49-F238E27FC236}">
              <a16:creationId xmlns:a16="http://schemas.microsoft.com/office/drawing/2014/main" id="{00000000-0008-0000-2000-00001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8" name="264 CuadroTexto">
          <a:extLst>
            <a:ext uri="{FF2B5EF4-FFF2-40B4-BE49-F238E27FC236}">
              <a16:creationId xmlns:a16="http://schemas.microsoft.com/office/drawing/2014/main" id="{00000000-0008-0000-2000-00001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59" name="265 CuadroTexto">
          <a:extLst>
            <a:ext uri="{FF2B5EF4-FFF2-40B4-BE49-F238E27FC236}">
              <a16:creationId xmlns:a16="http://schemas.microsoft.com/office/drawing/2014/main" id="{00000000-0008-0000-2000-00001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0" name="266 CuadroTexto">
          <a:extLst>
            <a:ext uri="{FF2B5EF4-FFF2-40B4-BE49-F238E27FC236}">
              <a16:creationId xmlns:a16="http://schemas.microsoft.com/office/drawing/2014/main" id="{00000000-0008-0000-2000-00001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61" name="267 CuadroTexto">
          <a:extLst>
            <a:ext uri="{FF2B5EF4-FFF2-40B4-BE49-F238E27FC236}">
              <a16:creationId xmlns:a16="http://schemas.microsoft.com/office/drawing/2014/main" id="{00000000-0008-0000-2000-00001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3862" name="268 CuadroTexto">
          <a:extLst>
            <a:ext uri="{FF2B5EF4-FFF2-40B4-BE49-F238E27FC236}">
              <a16:creationId xmlns:a16="http://schemas.microsoft.com/office/drawing/2014/main" id="{00000000-0008-0000-2000-00001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3" name="269 CuadroTexto">
          <a:extLst>
            <a:ext uri="{FF2B5EF4-FFF2-40B4-BE49-F238E27FC236}">
              <a16:creationId xmlns:a16="http://schemas.microsoft.com/office/drawing/2014/main" id="{00000000-0008-0000-2000-00001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4" name="270 CuadroTexto">
          <a:extLst>
            <a:ext uri="{FF2B5EF4-FFF2-40B4-BE49-F238E27FC236}">
              <a16:creationId xmlns:a16="http://schemas.microsoft.com/office/drawing/2014/main" id="{00000000-0008-0000-2000-00001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5" name="271 CuadroTexto">
          <a:extLst>
            <a:ext uri="{FF2B5EF4-FFF2-40B4-BE49-F238E27FC236}">
              <a16:creationId xmlns:a16="http://schemas.microsoft.com/office/drawing/2014/main" id="{00000000-0008-0000-2000-00001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6" name="272 CuadroTexto">
          <a:extLst>
            <a:ext uri="{FF2B5EF4-FFF2-40B4-BE49-F238E27FC236}">
              <a16:creationId xmlns:a16="http://schemas.microsoft.com/office/drawing/2014/main" id="{00000000-0008-0000-2000-00001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7" name="273 CuadroTexto">
          <a:extLst>
            <a:ext uri="{FF2B5EF4-FFF2-40B4-BE49-F238E27FC236}">
              <a16:creationId xmlns:a16="http://schemas.microsoft.com/office/drawing/2014/main" id="{00000000-0008-0000-2000-00001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8" name="274 CuadroTexto">
          <a:extLst>
            <a:ext uri="{FF2B5EF4-FFF2-40B4-BE49-F238E27FC236}">
              <a16:creationId xmlns:a16="http://schemas.microsoft.com/office/drawing/2014/main" id="{00000000-0008-0000-2000-00001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69" name="275 CuadroTexto">
          <a:extLst>
            <a:ext uri="{FF2B5EF4-FFF2-40B4-BE49-F238E27FC236}">
              <a16:creationId xmlns:a16="http://schemas.microsoft.com/office/drawing/2014/main" id="{00000000-0008-0000-2000-00001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0" name="276 CuadroTexto">
          <a:extLst>
            <a:ext uri="{FF2B5EF4-FFF2-40B4-BE49-F238E27FC236}">
              <a16:creationId xmlns:a16="http://schemas.microsoft.com/office/drawing/2014/main" id="{00000000-0008-0000-2000-00001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1" name="277 CuadroTexto">
          <a:extLst>
            <a:ext uri="{FF2B5EF4-FFF2-40B4-BE49-F238E27FC236}">
              <a16:creationId xmlns:a16="http://schemas.microsoft.com/office/drawing/2014/main" id="{00000000-0008-0000-2000-00001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2" name="278 CuadroTexto">
          <a:extLst>
            <a:ext uri="{FF2B5EF4-FFF2-40B4-BE49-F238E27FC236}">
              <a16:creationId xmlns:a16="http://schemas.microsoft.com/office/drawing/2014/main" id="{00000000-0008-0000-2000-00002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3" name="279 CuadroTexto">
          <a:extLst>
            <a:ext uri="{FF2B5EF4-FFF2-40B4-BE49-F238E27FC236}">
              <a16:creationId xmlns:a16="http://schemas.microsoft.com/office/drawing/2014/main" id="{00000000-0008-0000-2000-00002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4" name="280 CuadroTexto">
          <a:extLst>
            <a:ext uri="{FF2B5EF4-FFF2-40B4-BE49-F238E27FC236}">
              <a16:creationId xmlns:a16="http://schemas.microsoft.com/office/drawing/2014/main" id="{00000000-0008-0000-2000-00002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5" name="281 CuadroTexto">
          <a:extLst>
            <a:ext uri="{FF2B5EF4-FFF2-40B4-BE49-F238E27FC236}">
              <a16:creationId xmlns:a16="http://schemas.microsoft.com/office/drawing/2014/main" id="{00000000-0008-0000-2000-00002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6" name="282 CuadroTexto">
          <a:extLst>
            <a:ext uri="{FF2B5EF4-FFF2-40B4-BE49-F238E27FC236}">
              <a16:creationId xmlns:a16="http://schemas.microsoft.com/office/drawing/2014/main" id="{00000000-0008-0000-2000-00002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7" name="283 CuadroTexto">
          <a:extLst>
            <a:ext uri="{FF2B5EF4-FFF2-40B4-BE49-F238E27FC236}">
              <a16:creationId xmlns:a16="http://schemas.microsoft.com/office/drawing/2014/main" id="{00000000-0008-0000-2000-00002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3878" name="284 CuadroTexto">
          <a:extLst>
            <a:ext uri="{FF2B5EF4-FFF2-40B4-BE49-F238E27FC236}">
              <a16:creationId xmlns:a16="http://schemas.microsoft.com/office/drawing/2014/main" id="{00000000-0008-0000-2000-00002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879" name="285 CuadroTexto">
          <a:extLst>
            <a:ext uri="{FF2B5EF4-FFF2-40B4-BE49-F238E27FC236}">
              <a16:creationId xmlns:a16="http://schemas.microsoft.com/office/drawing/2014/main" id="{00000000-0008-0000-2000-00002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0" name="286 CuadroTexto">
          <a:extLst>
            <a:ext uri="{FF2B5EF4-FFF2-40B4-BE49-F238E27FC236}">
              <a16:creationId xmlns:a16="http://schemas.microsoft.com/office/drawing/2014/main" id="{00000000-0008-0000-2000-00002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1" name="287 CuadroTexto">
          <a:extLst>
            <a:ext uri="{FF2B5EF4-FFF2-40B4-BE49-F238E27FC236}">
              <a16:creationId xmlns:a16="http://schemas.microsoft.com/office/drawing/2014/main" id="{00000000-0008-0000-2000-00002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2" name="288 CuadroTexto">
          <a:extLst>
            <a:ext uri="{FF2B5EF4-FFF2-40B4-BE49-F238E27FC236}">
              <a16:creationId xmlns:a16="http://schemas.microsoft.com/office/drawing/2014/main" id="{00000000-0008-0000-2000-00002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3" name="289 CuadroTexto">
          <a:extLst>
            <a:ext uri="{FF2B5EF4-FFF2-40B4-BE49-F238E27FC236}">
              <a16:creationId xmlns:a16="http://schemas.microsoft.com/office/drawing/2014/main" id="{00000000-0008-0000-2000-00002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4" name="290 CuadroTexto">
          <a:extLst>
            <a:ext uri="{FF2B5EF4-FFF2-40B4-BE49-F238E27FC236}">
              <a16:creationId xmlns:a16="http://schemas.microsoft.com/office/drawing/2014/main" id="{00000000-0008-0000-2000-00002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5" name="291 CuadroTexto">
          <a:extLst>
            <a:ext uri="{FF2B5EF4-FFF2-40B4-BE49-F238E27FC236}">
              <a16:creationId xmlns:a16="http://schemas.microsoft.com/office/drawing/2014/main" id="{00000000-0008-0000-2000-00002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6" name="292 CuadroTexto">
          <a:extLst>
            <a:ext uri="{FF2B5EF4-FFF2-40B4-BE49-F238E27FC236}">
              <a16:creationId xmlns:a16="http://schemas.microsoft.com/office/drawing/2014/main" id="{00000000-0008-0000-2000-00002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7" name="293 CuadroTexto">
          <a:extLst>
            <a:ext uri="{FF2B5EF4-FFF2-40B4-BE49-F238E27FC236}">
              <a16:creationId xmlns:a16="http://schemas.microsoft.com/office/drawing/2014/main" id="{00000000-0008-0000-2000-00002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8" name="294 CuadroTexto">
          <a:extLst>
            <a:ext uri="{FF2B5EF4-FFF2-40B4-BE49-F238E27FC236}">
              <a16:creationId xmlns:a16="http://schemas.microsoft.com/office/drawing/2014/main" id="{00000000-0008-0000-2000-00003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89" name="295 CuadroTexto">
          <a:extLst>
            <a:ext uri="{FF2B5EF4-FFF2-40B4-BE49-F238E27FC236}">
              <a16:creationId xmlns:a16="http://schemas.microsoft.com/office/drawing/2014/main" id="{00000000-0008-0000-2000-00003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0" name="298 CuadroTexto">
          <a:extLst>
            <a:ext uri="{FF2B5EF4-FFF2-40B4-BE49-F238E27FC236}">
              <a16:creationId xmlns:a16="http://schemas.microsoft.com/office/drawing/2014/main" id="{00000000-0008-0000-2000-000032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1" name="299 CuadroTexto">
          <a:extLst>
            <a:ext uri="{FF2B5EF4-FFF2-40B4-BE49-F238E27FC236}">
              <a16:creationId xmlns:a16="http://schemas.microsoft.com/office/drawing/2014/main" id="{00000000-0008-0000-2000-000033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2" name="300 CuadroTexto">
          <a:extLst>
            <a:ext uri="{FF2B5EF4-FFF2-40B4-BE49-F238E27FC236}">
              <a16:creationId xmlns:a16="http://schemas.microsoft.com/office/drawing/2014/main" id="{00000000-0008-0000-2000-000034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3" name="301 CuadroTexto">
          <a:extLst>
            <a:ext uri="{FF2B5EF4-FFF2-40B4-BE49-F238E27FC236}">
              <a16:creationId xmlns:a16="http://schemas.microsoft.com/office/drawing/2014/main" id="{00000000-0008-0000-2000-000035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4" name="302 CuadroTexto">
          <a:extLst>
            <a:ext uri="{FF2B5EF4-FFF2-40B4-BE49-F238E27FC236}">
              <a16:creationId xmlns:a16="http://schemas.microsoft.com/office/drawing/2014/main" id="{00000000-0008-0000-2000-000036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5" name="303 CuadroTexto">
          <a:extLst>
            <a:ext uri="{FF2B5EF4-FFF2-40B4-BE49-F238E27FC236}">
              <a16:creationId xmlns:a16="http://schemas.microsoft.com/office/drawing/2014/main" id="{00000000-0008-0000-2000-000037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6" name="304 CuadroTexto">
          <a:extLst>
            <a:ext uri="{FF2B5EF4-FFF2-40B4-BE49-F238E27FC236}">
              <a16:creationId xmlns:a16="http://schemas.microsoft.com/office/drawing/2014/main" id="{00000000-0008-0000-2000-000038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7" name="305 CuadroTexto">
          <a:extLst>
            <a:ext uri="{FF2B5EF4-FFF2-40B4-BE49-F238E27FC236}">
              <a16:creationId xmlns:a16="http://schemas.microsoft.com/office/drawing/2014/main" id="{00000000-0008-0000-2000-000039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3898" name="452 CuadroTexto">
          <a:extLst>
            <a:ext uri="{FF2B5EF4-FFF2-40B4-BE49-F238E27FC236}">
              <a16:creationId xmlns:a16="http://schemas.microsoft.com/office/drawing/2014/main" id="{00000000-0008-0000-2000-00003A0F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899" name="17 CuadroTexto">
          <a:extLst>
            <a:ext uri="{FF2B5EF4-FFF2-40B4-BE49-F238E27FC236}">
              <a16:creationId xmlns:a16="http://schemas.microsoft.com/office/drawing/2014/main" id="{00000000-0008-0000-2000-00003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3900" name="90 CuadroTexto">
          <a:extLst>
            <a:ext uri="{FF2B5EF4-FFF2-40B4-BE49-F238E27FC236}">
              <a16:creationId xmlns:a16="http://schemas.microsoft.com/office/drawing/2014/main" id="{00000000-0008-0000-2000-00003C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1" name="91 CuadroTexto">
          <a:extLst>
            <a:ext uri="{FF2B5EF4-FFF2-40B4-BE49-F238E27FC236}">
              <a16:creationId xmlns:a16="http://schemas.microsoft.com/office/drawing/2014/main" id="{00000000-0008-0000-2000-00003D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2" name="92 CuadroTexto">
          <a:extLst>
            <a:ext uri="{FF2B5EF4-FFF2-40B4-BE49-F238E27FC236}">
              <a16:creationId xmlns:a16="http://schemas.microsoft.com/office/drawing/2014/main" id="{00000000-0008-0000-2000-00003E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3" name="93 CuadroTexto">
          <a:extLst>
            <a:ext uri="{FF2B5EF4-FFF2-40B4-BE49-F238E27FC236}">
              <a16:creationId xmlns:a16="http://schemas.microsoft.com/office/drawing/2014/main" id="{00000000-0008-0000-2000-00003F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4" name="94 CuadroTexto">
          <a:extLst>
            <a:ext uri="{FF2B5EF4-FFF2-40B4-BE49-F238E27FC236}">
              <a16:creationId xmlns:a16="http://schemas.microsoft.com/office/drawing/2014/main" id="{00000000-0008-0000-2000-000040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5" name="95 CuadroTexto">
          <a:extLst>
            <a:ext uri="{FF2B5EF4-FFF2-40B4-BE49-F238E27FC236}">
              <a16:creationId xmlns:a16="http://schemas.microsoft.com/office/drawing/2014/main" id="{00000000-0008-0000-2000-000041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6" name="96 CuadroTexto">
          <a:extLst>
            <a:ext uri="{FF2B5EF4-FFF2-40B4-BE49-F238E27FC236}">
              <a16:creationId xmlns:a16="http://schemas.microsoft.com/office/drawing/2014/main" id="{00000000-0008-0000-2000-000042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7" name="97 CuadroTexto">
          <a:extLst>
            <a:ext uri="{FF2B5EF4-FFF2-40B4-BE49-F238E27FC236}">
              <a16:creationId xmlns:a16="http://schemas.microsoft.com/office/drawing/2014/main" id="{00000000-0008-0000-2000-000043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8" name="98 CuadroTexto">
          <a:extLst>
            <a:ext uri="{FF2B5EF4-FFF2-40B4-BE49-F238E27FC236}">
              <a16:creationId xmlns:a16="http://schemas.microsoft.com/office/drawing/2014/main" id="{00000000-0008-0000-2000-000044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09" name="99 CuadroTexto">
          <a:extLst>
            <a:ext uri="{FF2B5EF4-FFF2-40B4-BE49-F238E27FC236}">
              <a16:creationId xmlns:a16="http://schemas.microsoft.com/office/drawing/2014/main" id="{00000000-0008-0000-2000-000045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0" name="100 CuadroTexto">
          <a:extLst>
            <a:ext uri="{FF2B5EF4-FFF2-40B4-BE49-F238E27FC236}">
              <a16:creationId xmlns:a16="http://schemas.microsoft.com/office/drawing/2014/main" id="{00000000-0008-0000-2000-000046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3911" name="101 CuadroTexto">
          <a:extLst>
            <a:ext uri="{FF2B5EF4-FFF2-40B4-BE49-F238E27FC236}">
              <a16:creationId xmlns:a16="http://schemas.microsoft.com/office/drawing/2014/main" id="{00000000-0008-0000-2000-0000470F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3912" name="118 CuadroTexto">
          <a:extLst>
            <a:ext uri="{FF2B5EF4-FFF2-40B4-BE49-F238E27FC236}">
              <a16:creationId xmlns:a16="http://schemas.microsoft.com/office/drawing/2014/main" id="{00000000-0008-0000-2000-00004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3" name="119 CuadroTexto">
          <a:extLst>
            <a:ext uri="{FF2B5EF4-FFF2-40B4-BE49-F238E27FC236}">
              <a16:creationId xmlns:a16="http://schemas.microsoft.com/office/drawing/2014/main" id="{00000000-0008-0000-2000-00004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4" name="120 CuadroTexto">
          <a:extLst>
            <a:ext uri="{FF2B5EF4-FFF2-40B4-BE49-F238E27FC236}">
              <a16:creationId xmlns:a16="http://schemas.microsoft.com/office/drawing/2014/main" id="{00000000-0008-0000-2000-00004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5" name="121 CuadroTexto">
          <a:extLst>
            <a:ext uri="{FF2B5EF4-FFF2-40B4-BE49-F238E27FC236}">
              <a16:creationId xmlns:a16="http://schemas.microsoft.com/office/drawing/2014/main" id="{00000000-0008-0000-2000-00004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6" name="122 CuadroTexto">
          <a:extLst>
            <a:ext uri="{FF2B5EF4-FFF2-40B4-BE49-F238E27FC236}">
              <a16:creationId xmlns:a16="http://schemas.microsoft.com/office/drawing/2014/main" id="{00000000-0008-0000-2000-00004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7" name="123 CuadroTexto">
          <a:extLst>
            <a:ext uri="{FF2B5EF4-FFF2-40B4-BE49-F238E27FC236}">
              <a16:creationId xmlns:a16="http://schemas.microsoft.com/office/drawing/2014/main" id="{00000000-0008-0000-2000-00004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8" name="124 CuadroTexto">
          <a:extLst>
            <a:ext uri="{FF2B5EF4-FFF2-40B4-BE49-F238E27FC236}">
              <a16:creationId xmlns:a16="http://schemas.microsoft.com/office/drawing/2014/main" id="{00000000-0008-0000-2000-00004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19" name="125 CuadroTexto">
          <a:extLst>
            <a:ext uri="{FF2B5EF4-FFF2-40B4-BE49-F238E27FC236}">
              <a16:creationId xmlns:a16="http://schemas.microsoft.com/office/drawing/2014/main" id="{00000000-0008-0000-2000-00004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0" name="143 CuadroTexto">
          <a:extLst>
            <a:ext uri="{FF2B5EF4-FFF2-40B4-BE49-F238E27FC236}">
              <a16:creationId xmlns:a16="http://schemas.microsoft.com/office/drawing/2014/main" id="{00000000-0008-0000-2000-00005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1" name="144 CuadroTexto">
          <a:extLst>
            <a:ext uri="{FF2B5EF4-FFF2-40B4-BE49-F238E27FC236}">
              <a16:creationId xmlns:a16="http://schemas.microsoft.com/office/drawing/2014/main" id="{00000000-0008-0000-2000-00005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2" name="145 CuadroTexto">
          <a:extLst>
            <a:ext uri="{FF2B5EF4-FFF2-40B4-BE49-F238E27FC236}">
              <a16:creationId xmlns:a16="http://schemas.microsoft.com/office/drawing/2014/main" id="{00000000-0008-0000-2000-00005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3" name="146 CuadroTexto">
          <a:extLst>
            <a:ext uri="{FF2B5EF4-FFF2-40B4-BE49-F238E27FC236}">
              <a16:creationId xmlns:a16="http://schemas.microsoft.com/office/drawing/2014/main" id="{00000000-0008-0000-2000-00005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4" name="147 CuadroTexto">
          <a:extLst>
            <a:ext uri="{FF2B5EF4-FFF2-40B4-BE49-F238E27FC236}">
              <a16:creationId xmlns:a16="http://schemas.microsoft.com/office/drawing/2014/main" id="{00000000-0008-0000-2000-00005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5" name="148 CuadroTexto">
          <a:extLst>
            <a:ext uri="{FF2B5EF4-FFF2-40B4-BE49-F238E27FC236}">
              <a16:creationId xmlns:a16="http://schemas.microsoft.com/office/drawing/2014/main" id="{00000000-0008-0000-2000-00005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6" name="149 CuadroTexto">
          <a:extLst>
            <a:ext uri="{FF2B5EF4-FFF2-40B4-BE49-F238E27FC236}">
              <a16:creationId xmlns:a16="http://schemas.microsoft.com/office/drawing/2014/main" id="{00000000-0008-0000-2000-00005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7" name="150 CuadroTexto">
          <a:extLst>
            <a:ext uri="{FF2B5EF4-FFF2-40B4-BE49-F238E27FC236}">
              <a16:creationId xmlns:a16="http://schemas.microsoft.com/office/drawing/2014/main" id="{00000000-0008-0000-2000-00005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8" name="151 CuadroTexto">
          <a:extLst>
            <a:ext uri="{FF2B5EF4-FFF2-40B4-BE49-F238E27FC236}">
              <a16:creationId xmlns:a16="http://schemas.microsoft.com/office/drawing/2014/main" id="{00000000-0008-0000-2000-00005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29" name="152 CuadroTexto">
          <a:extLst>
            <a:ext uri="{FF2B5EF4-FFF2-40B4-BE49-F238E27FC236}">
              <a16:creationId xmlns:a16="http://schemas.microsoft.com/office/drawing/2014/main" id="{00000000-0008-0000-2000-00005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0" name="153 CuadroTexto">
          <a:extLst>
            <a:ext uri="{FF2B5EF4-FFF2-40B4-BE49-F238E27FC236}">
              <a16:creationId xmlns:a16="http://schemas.microsoft.com/office/drawing/2014/main" id="{00000000-0008-0000-2000-00005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1" name="154 CuadroTexto">
          <a:extLst>
            <a:ext uri="{FF2B5EF4-FFF2-40B4-BE49-F238E27FC236}">
              <a16:creationId xmlns:a16="http://schemas.microsoft.com/office/drawing/2014/main" id="{00000000-0008-0000-2000-00005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2" name="155 CuadroTexto">
          <a:extLst>
            <a:ext uri="{FF2B5EF4-FFF2-40B4-BE49-F238E27FC236}">
              <a16:creationId xmlns:a16="http://schemas.microsoft.com/office/drawing/2014/main" id="{00000000-0008-0000-2000-00005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3" name="156 CuadroTexto">
          <a:extLst>
            <a:ext uri="{FF2B5EF4-FFF2-40B4-BE49-F238E27FC236}">
              <a16:creationId xmlns:a16="http://schemas.microsoft.com/office/drawing/2014/main" id="{00000000-0008-0000-2000-00005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4" name="157 CuadroTexto">
          <a:extLst>
            <a:ext uri="{FF2B5EF4-FFF2-40B4-BE49-F238E27FC236}">
              <a16:creationId xmlns:a16="http://schemas.microsoft.com/office/drawing/2014/main" id="{00000000-0008-0000-2000-00005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5" name="158 CuadroTexto">
          <a:extLst>
            <a:ext uri="{FF2B5EF4-FFF2-40B4-BE49-F238E27FC236}">
              <a16:creationId xmlns:a16="http://schemas.microsoft.com/office/drawing/2014/main" id="{00000000-0008-0000-2000-00005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6" name="159 CuadroTexto">
          <a:extLst>
            <a:ext uri="{FF2B5EF4-FFF2-40B4-BE49-F238E27FC236}">
              <a16:creationId xmlns:a16="http://schemas.microsoft.com/office/drawing/2014/main" id="{00000000-0008-0000-2000-00006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7" name="160 CuadroTexto">
          <a:extLst>
            <a:ext uri="{FF2B5EF4-FFF2-40B4-BE49-F238E27FC236}">
              <a16:creationId xmlns:a16="http://schemas.microsoft.com/office/drawing/2014/main" id="{00000000-0008-0000-2000-00006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8" name="161 CuadroTexto">
          <a:extLst>
            <a:ext uri="{FF2B5EF4-FFF2-40B4-BE49-F238E27FC236}">
              <a16:creationId xmlns:a16="http://schemas.microsoft.com/office/drawing/2014/main" id="{00000000-0008-0000-2000-00006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39" name="162 CuadroTexto">
          <a:extLst>
            <a:ext uri="{FF2B5EF4-FFF2-40B4-BE49-F238E27FC236}">
              <a16:creationId xmlns:a16="http://schemas.microsoft.com/office/drawing/2014/main" id="{00000000-0008-0000-2000-00006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0" name="163 CuadroTexto">
          <a:extLst>
            <a:ext uri="{FF2B5EF4-FFF2-40B4-BE49-F238E27FC236}">
              <a16:creationId xmlns:a16="http://schemas.microsoft.com/office/drawing/2014/main" id="{00000000-0008-0000-2000-00006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1" name="164 CuadroTexto">
          <a:extLst>
            <a:ext uri="{FF2B5EF4-FFF2-40B4-BE49-F238E27FC236}">
              <a16:creationId xmlns:a16="http://schemas.microsoft.com/office/drawing/2014/main" id="{00000000-0008-0000-2000-00006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2" name="165 CuadroTexto">
          <a:extLst>
            <a:ext uri="{FF2B5EF4-FFF2-40B4-BE49-F238E27FC236}">
              <a16:creationId xmlns:a16="http://schemas.microsoft.com/office/drawing/2014/main" id="{00000000-0008-0000-2000-00006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3" name="166 CuadroTexto">
          <a:extLst>
            <a:ext uri="{FF2B5EF4-FFF2-40B4-BE49-F238E27FC236}">
              <a16:creationId xmlns:a16="http://schemas.microsoft.com/office/drawing/2014/main" id="{00000000-0008-0000-2000-00006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4" name="167 CuadroTexto">
          <a:extLst>
            <a:ext uri="{FF2B5EF4-FFF2-40B4-BE49-F238E27FC236}">
              <a16:creationId xmlns:a16="http://schemas.microsoft.com/office/drawing/2014/main" id="{00000000-0008-0000-2000-00006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5" name="168 CuadroTexto">
          <a:extLst>
            <a:ext uri="{FF2B5EF4-FFF2-40B4-BE49-F238E27FC236}">
              <a16:creationId xmlns:a16="http://schemas.microsoft.com/office/drawing/2014/main" id="{00000000-0008-0000-2000-00006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6" name="169 CuadroTexto">
          <a:extLst>
            <a:ext uri="{FF2B5EF4-FFF2-40B4-BE49-F238E27FC236}">
              <a16:creationId xmlns:a16="http://schemas.microsoft.com/office/drawing/2014/main" id="{00000000-0008-0000-2000-00006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7" name="170 CuadroTexto">
          <a:extLst>
            <a:ext uri="{FF2B5EF4-FFF2-40B4-BE49-F238E27FC236}">
              <a16:creationId xmlns:a16="http://schemas.microsoft.com/office/drawing/2014/main" id="{00000000-0008-0000-2000-00006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8" name="171 CuadroTexto">
          <a:extLst>
            <a:ext uri="{FF2B5EF4-FFF2-40B4-BE49-F238E27FC236}">
              <a16:creationId xmlns:a16="http://schemas.microsoft.com/office/drawing/2014/main" id="{00000000-0008-0000-2000-00006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49" name="172 CuadroTexto">
          <a:extLst>
            <a:ext uri="{FF2B5EF4-FFF2-40B4-BE49-F238E27FC236}">
              <a16:creationId xmlns:a16="http://schemas.microsoft.com/office/drawing/2014/main" id="{00000000-0008-0000-2000-00006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0" name="173 CuadroTexto">
          <a:extLst>
            <a:ext uri="{FF2B5EF4-FFF2-40B4-BE49-F238E27FC236}">
              <a16:creationId xmlns:a16="http://schemas.microsoft.com/office/drawing/2014/main" id="{00000000-0008-0000-2000-00006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1" name="174 CuadroTexto">
          <a:extLst>
            <a:ext uri="{FF2B5EF4-FFF2-40B4-BE49-F238E27FC236}">
              <a16:creationId xmlns:a16="http://schemas.microsoft.com/office/drawing/2014/main" id="{00000000-0008-0000-2000-00006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2" name="175 CuadroTexto">
          <a:extLst>
            <a:ext uri="{FF2B5EF4-FFF2-40B4-BE49-F238E27FC236}">
              <a16:creationId xmlns:a16="http://schemas.microsoft.com/office/drawing/2014/main" id="{00000000-0008-0000-2000-00007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3" name="176 CuadroTexto">
          <a:extLst>
            <a:ext uri="{FF2B5EF4-FFF2-40B4-BE49-F238E27FC236}">
              <a16:creationId xmlns:a16="http://schemas.microsoft.com/office/drawing/2014/main" id="{00000000-0008-0000-2000-00007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4" name="177 CuadroTexto">
          <a:extLst>
            <a:ext uri="{FF2B5EF4-FFF2-40B4-BE49-F238E27FC236}">
              <a16:creationId xmlns:a16="http://schemas.microsoft.com/office/drawing/2014/main" id="{00000000-0008-0000-2000-00007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5" name="178 CuadroTexto">
          <a:extLst>
            <a:ext uri="{FF2B5EF4-FFF2-40B4-BE49-F238E27FC236}">
              <a16:creationId xmlns:a16="http://schemas.microsoft.com/office/drawing/2014/main" id="{00000000-0008-0000-2000-00007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6" name="179 CuadroTexto">
          <a:extLst>
            <a:ext uri="{FF2B5EF4-FFF2-40B4-BE49-F238E27FC236}">
              <a16:creationId xmlns:a16="http://schemas.microsoft.com/office/drawing/2014/main" id="{00000000-0008-0000-2000-00007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7" name="180 CuadroTexto">
          <a:extLst>
            <a:ext uri="{FF2B5EF4-FFF2-40B4-BE49-F238E27FC236}">
              <a16:creationId xmlns:a16="http://schemas.microsoft.com/office/drawing/2014/main" id="{00000000-0008-0000-2000-00007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8" name="181 CuadroTexto">
          <a:extLst>
            <a:ext uri="{FF2B5EF4-FFF2-40B4-BE49-F238E27FC236}">
              <a16:creationId xmlns:a16="http://schemas.microsoft.com/office/drawing/2014/main" id="{00000000-0008-0000-2000-00007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59" name="182 CuadroTexto">
          <a:extLst>
            <a:ext uri="{FF2B5EF4-FFF2-40B4-BE49-F238E27FC236}">
              <a16:creationId xmlns:a16="http://schemas.microsoft.com/office/drawing/2014/main" id="{00000000-0008-0000-2000-00007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0" name="183 CuadroTexto">
          <a:extLst>
            <a:ext uri="{FF2B5EF4-FFF2-40B4-BE49-F238E27FC236}">
              <a16:creationId xmlns:a16="http://schemas.microsoft.com/office/drawing/2014/main" id="{00000000-0008-0000-2000-00007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1" name="184 CuadroTexto">
          <a:extLst>
            <a:ext uri="{FF2B5EF4-FFF2-40B4-BE49-F238E27FC236}">
              <a16:creationId xmlns:a16="http://schemas.microsoft.com/office/drawing/2014/main" id="{00000000-0008-0000-2000-00007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2" name="185 CuadroTexto">
          <a:extLst>
            <a:ext uri="{FF2B5EF4-FFF2-40B4-BE49-F238E27FC236}">
              <a16:creationId xmlns:a16="http://schemas.microsoft.com/office/drawing/2014/main" id="{00000000-0008-0000-2000-00007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3" name="186 CuadroTexto">
          <a:extLst>
            <a:ext uri="{FF2B5EF4-FFF2-40B4-BE49-F238E27FC236}">
              <a16:creationId xmlns:a16="http://schemas.microsoft.com/office/drawing/2014/main" id="{00000000-0008-0000-2000-00007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4" name="187 CuadroTexto">
          <a:extLst>
            <a:ext uri="{FF2B5EF4-FFF2-40B4-BE49-F238E27FC236}">
              <a16:creationId xmlns:a16="http://schemas.microsoft.com/office/drawing/2014/main" id="{00000000-0008-0000-2000-00007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5" name="188 CuadroTexto">
          <a:extLst>
            <a:ext uri="{FF2B5EF4-FFF2-40B4-BE49-F238E27FC236}">
              <a16:creationId xmlns:a16="http://schemas.microsoft.com/office/drawing/2014/main" id="{00000000-0008-0000-2000-00007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6" name="189 CuadroTexto">
          <a:extLst>
            <a:ext uri="{FF2B5EF4-FFF2-40B4-BE49-F238E27FC236}">
              <a16:creationId xmlns:a16="http://schemas.microsoft.com/office/drawing/2014/main" id="{00000000-0008-0000-2000-00007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7" name="190 CuadroTexto">
          <a:extLst>
            <a:ext uri="{FF2B5EF4-FFF2-40B4-BE49-F238E27FC236}">
              <a16:creationId xmlns:a16="http://schemas.microsoft.com/office/drawing/2014/main" id="{00000000-0008-0000-2000-00007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8" name="191 CuadroTexto">
          <a:extLst>
            <a:ext uri="{FF2B5EF4-FFF2-40B4-BE49-F238E27FC236}">
              <a16:creationId xmlns:a16="http://schemas.microsoft.com/office/drawing/2014/main" id="{00000000-0008-0000-2000-00008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69" name="192 CuadroTexto">
          <a:extLst>
            <a:ext uri="{FF2B5EF4-FFF2-40B4-BE49-F238E27FC236}">
              <a16:creationId xmlns:a16="http://schemas.microsoft.com/office/drawing/2014/main" id="{00000000-0008-0000-2000-00008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0" name="193 CuadroTexto">
          <a:extLst>
            <a:ext uri="{FF2B5EF4-FFF2-40B4-BE49-F238E27FC236}">
              <a16:creationId xmlns:a16="http://schemas.microsoft.com/office/drawing/2014/main" id="{00000000-0008-0000-2000-00008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1" name="194 CuadroTexto">
          <a:extLst>
            <a:ext uri="{FF2B5EF4-FFF2-40B4-BE49-F238E27FC236}">
              <a16:creationId xmlns:a16="http://schemas.microsoft.com/office/drawing/2014/main" id="{00000000-0008-0000-2000-00008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2" name="195 CuadroTexto">
          <a:extLst>
            <a:ext uri="{FF2B5EF4-FFF2-40B4-BE49-F238E27FC236}">
              <a16:creationId xmlns:a16="http://schemas.microsoft.com/office/drawing/2014/main" id="{00000000-0008-0000-2000-00008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3" name="196 CuadroTexto">
          <a:extLst>
            <a:ext uri="{FF2B5EF4-FFF2-40B4-BE49-F238E27FC236}">
              <a16:creationId xmlns:a16="http://schemas.microsoft.com/office/drawing/2014/main" id="{00000000-0008-0000-2000-00008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4" name="197 CuadroTexto">
          <a:extLst>
            <a:ext uri="{FF2B5EF4-FFF2-40B4-BE49-F238E27FC236}">
              <a16:creationId xmlns:a16="http://schemas.microsoft.com/office/drawing/2014/main" id="{00000000-0008-0000-2000-00008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5" name="198 CuadroTexto">
          <a:extLst>
            <a:ext uri="{FF2B5EF4-FFF2-40B4-BE49-F238E27FC236}">
              <a16:creationId xmlns:a16="http://schemas.microsoft.com/office/drawing/2014/main" id="{00000000-0008-0000-2000-00008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6" name="199 CuadroTexto">
          <a:extLst>
            <a:ext uri="{FF2B5EF4-FFF2-40B4-BE49-F238E27FC236}">
              <a16:creationId xmlns:a16="http://schemas.microsoft.com/office/drawing/2014/main" id="{00000000-0008-0000-2000-00008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7" name="200 CuadroTexto">
          <a:extLst>
            <a:ext uri="{FF2B5EF4-FFF2-40B4-BE49-F238E27FC236}">
              <a16:creationId xmlns:a16="http://schemas.microsoft.com/office/drawing/2014/main" id="{00000000-0008-0000-2000-00008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8" name="201 CuadroTexto">
          <a:extLst>
            <a:ext uri="{FF2B5EF4-FFF2-40B4-BE49-F238E27FC236}">
              <a16:creationId xmlns:a16="http://schemas.microsoft.com/office/drawing/2014/main" id="{00000000-0008-0000-2000-00008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79" name="202 CuadroTexto">
          <a:extLst>
            <a:ext uri="{FF2B5EF4-FFF2-40B4-BE49-F238E27FC236}">
              <a16:creationId xmlns:a16="http://schemas.microsoft.com/office/drawing/2014/main" id="{00000000-0008-0000-2000-00008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0" name="203 CuadroTexto">
          <a:extLst>
            <a:ext uri="{FF2B5EF4-FFF2-40B4-BE49-F238E27FC236}">
              <a16:creationId xmlns:a16="http://schemas.microsoft.com/office/drawing/2014/main" id="{00000000-0008-0000-2000-00008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1" name="204 CuadroTexto">
          <a:extLst>
            <a:ext uri="{FF2B5EF4-FFF2-40B4-BE49-F238E27FC236}">
              <a16:creationId xmlns:a16="http://schemas.microsoft.com/office/drawing/2014/main" id="{00000000-0008-0000-2000-00008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2" name="205 CuadroTexto">
          <a:extLst>
            <a:ext uri="{FF2B5EF4-FFF2-40B4-BE49-F238E27FC236}">
              <a16:creationId xmlns:a16="http://schemas.microsoft.com/office/drawing/2014/main" id="{00000000-0008-0000-2000-00008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3" name="206 CuadroTexto">
          <a:extLst>
            <a:ext uri="{FF2B5EF4-FFF2-40B4-BE49-F238E27FC236}">
              <a16:creationId xmlns:a16="http://schemas.microsoft.com/office/drawing/2014/main" id="{00000000-0008-0000-2000-00008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4" name="207 CuadroTexto">
          <a:extLst>
            <a:ext uri="{FF2B5EF4-FFF2-40B4-BE49-F238E27FC236}">
              <a16:creationId xmlns:a16="http://schemas.microsoft.com/office/drawing/2014/main" id="{00000000-0008-0000-2000-00009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5" name="208 CuadroTexto">
          <a:extLst>
            <a:ext uri="{FF2B5EF4-FFF2-40B4-BE49-F238E27FC236}">
              <a16:creationId xmlns:a16="http://schemas.microsoft.com/office/drawing/2014/main" id="{00000000-0008-0000-2000-00009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6" name="209 CuadroTexto">
          <a:extLst>
            <a:ext uri="{FF2B5EF4-FFF2-40B4-BE49-F238E27FC236}">
              <a16:creationId xmlns:a16="http://schemas.microsoft.com/office/drawing/2014/main" id="{00000000-0008-0000-2000-00009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7" name="210 CuadroTexto">
          <a:extLst>
            <a:ext uri="{FF2B5EF4-FFF2-40B4-BE49-F238E27FC236}">
              <a16:creationId xmlns:a16="http://schemas.microsoft.com/office/drawing/2014/main" id="{00000000-0008-0000-2000-00009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8" name="211 CuadroTexto">
          <a:extLst>
            <a:ext uri="{FF2B5EF4-FFF2-40B4-BE49-F238E27FC236}">
              <a16:creationId xmlns:a16="http://schemas.microsoft.com/office/drawing/2014/main" id="{00000000-0008-0000-2000-00009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89" name="212 CuadroTexto">
          <a:extLst>
            <a:ext uri="{FF2B5EF4-FFF2-40B4-BE49-F238E27FC236}">
              <a16:creationId xmlns:a16="http://schemas.microsoft.com/office/drawing/2014/main" id="{00000000-0008-0000-2000-00009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0" name="213 CuadroTexto">
          <a:extLst>
            <a:ext uri="{FF2B5EF4-FFF2-40B4-BE49-F238E27FC236}">
              <a16:creationId xmlns:a16="http://schemas.microsoft.com/office/drawing/2014/main" id="{00000000-0008-0000-2000-00009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1" name="214 CuadroTexto">
          <a:extLst>
            <a:ext uri="{FF2B5EF4-FFF2-40B4-BE49-F238E27FC236}">
              <a16:creationId xmlns:a16="http://schemas.microsoft.com/office/drawing/2014/main" id="{00000000-0008-0000-2000-00009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2" name="215 CuadroTexto">
          <a:extLst>
            <a:ext uri="{FF2B5EF4-FFF2-40B4-BE49-F238E27FC236}">
              <a16:creationId xmlns:a16="http://schemas.microsoft.com/office/drawing/2014/main" id="{00000000-0008-0000-2000-00009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3" name="216 CuadroTexto">
          <a:extLst>
            <a:ext uri="{FF2B5EF4-FFF2-40B4-BE49-F238E27FC236}">
              <a16:creationId xmlns:a16="http://schemas.microsoft.com/office/drawing/2014/main" id="{00000000-0008-0000-2000-00009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4" name="217 CuadroTexto">
          <a:extLst>
            <a:ext uri="{FF2B5EF4-FFF2-40B4-BE49-F238E27FC236}">
              <a16:creationId xmlns:a16="http://schemas.microsoft.com/office/drawing/2014/main" id="{00000000-0008-0000-2000-00009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5" name="218 CuadroTexto">
          <a:extLst>
            <a:ext uri="{FF2B5EF4-FFF2-40B4-BE49-F238E27FC236}">
              <a16:creationId xmlns:a16="http://schemas.microsoft.com/office/drawing/2014/main" id="{00000000-0008-0000-2000-00009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6" name="219 CuadroTexto">
          <a:extLst>
            <a:ext uri="{FF2B5EF4-FFF2-40B4-BE49-F238E27FC236}">
              <a16:creationId xmlns:a16="http://schemas.microsoft.com/office/drawing/2014/main" id="{00000000-0008-0000-2000-00009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7" name="220 CuadroTexto">
          <a:extLst>
            <a:ext uri="{FF2B5EF4-FFF2-40B4-BE49-F238E27FC236}">
              <a16:creationId xmlns:a16="http://schemas.microsoft.com/office/drawing/2014/main" id="{00000000-0008-0000-2000-00009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8" name="221 CuadroTexto">
          <a:extLst>
            <a:ext uri="{FF2B5EF4-FFF2-40B4-BE49-F238E27FC236}">
              <a16:creationId xmlns:a16="http://schemas.microsoft.com/office/drawing/2014/main" id="{00000000-0008-0000-2000-00009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3999" name="222 CuadroTexto">
          <a:extLst>
            <a:ext uri="{FF2B5EF4-FFF2-40B4-BE49-F238E27FC236}">
              <a16:creationId xmlns:a16="http://schemas.microsoft.com/office/drawing/2014/main" id="{00000000-0008-0000-2000-00009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0" name="223 CuadroTexto">
          <a:extLst>
            <a:ext uri="{FF2B5EF4-FFF2-40B4-BE49-F238E27FC236}">
              <a16:creationId xmlns:a16="http://schemas.microsoft.com/office/drawing/2014/main" id="{00000000-0008-0000-2000-0000A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1" name="224 CuadroTexto">
          <a:extLst>
            <a:ext uri="{FF2B5EF4-FFF2-40B4-BE49-F238E27FC236}">
              <a16:creationId xmlns:a16="http://schemas.microsoft.com/office/drawing/2014/main" id="{00000000-0008-0000-2000-0000A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2" name="225 CuadroTexto">
          <a:extLst>
            <a:ext uri="{FF2B5EF4-FFF2-40B4-BE49-F238E27FC236}">
              <a16:creationId xmlns:a16="http://schemas.microsoft.com/office/drawing/2014/main" id="{00000000-0008-0000-2000-0000A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3" name="226 CuadroTexto">
          <a:extLst>
            <a:ext uri="{FF2B5EF4-FFF2-40B4-BE49-F238E27FC236}">
              <a16:creationId xmlns:a16="http://schemas.microsoft.com/office/drawing/2014/main" id="{00000000-0008-0000-2000-0000A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4" name="227 CuadroTexto">
          <a:extLst>
            <a:ext uri="{FF2B5EF4-FFF2-40B4-BE49-F238E27FC236}">
              <a16:creationId xmlns:a16="http://schemas.microsoft.com/office/drawing/2014/main" id="{00000000-0008-0000-2000-0000A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5" name="228 CuadroTexto">
          <a:extLst>
            <a:ext uri="{FF2B5EF4-FFF2-40B4-BE49-F238E27FC236}">
              <a16:creationId xmlns:a16="http://schemas.microsoft.com/office/drawing/2014/main" id="{00000000-0008-0000-2000-0000A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6" name="229 CuadroTexto">
          <a:extLst>
            <a:ext uri="{FF2B5EF4-FFF2-40B4-BE49-F238E27FC236}">
              <a16:creationId xmlns:a16="http://schemas.microsoft.com/office/drawing/2014/main" id="{00000000-0008-0000-2000-0000A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7" name="230 CuadroTexto">
          <a:extLst>
            <a:ext uri="{FF2B5EF4-FFF2-40B4-BE49-F238E27FC236}">
              <a16:creationId xmlns:a16="http://schemas.microsoft.com/office/drawing/2014/main" id="{00000000-0008-0000-2000-0000A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8" name="231 CuadroTexto">
          <a:extLst>
            <a:ext uri="{FF2B5EF4-FFF2-40B4-BE49-F238E27FC236}">
              <a16:creationId xmlns:a16="http://schemas.microsoft.com/office/drawing/2014/main" id="{00000000-0008-0000-2000-0000A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09" name="232 CuadroTexto">
          <a:extLst>
            <a:ext uri="{FF2B5EF4-FFF2-40B4-BE49-F238E27FC236}">
              <a16:creationId xmlns:a16="http://schemas.microsoft.com/office/drawing/2014/main" id="{00000000-0008-0000-2000-0000A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0" name="233 CuadroTexto">
          <a:extLst>
            <a:ext uri="{FF2B5EF4-FFF2-40B4-BE49-F238E27FC236}">
              <a16:creationId xmlns:a16="http://schemas.microsoft.com/office/drawing/2014/main" id="{00000000-0008-0000-2000-0000A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1" name="234 CuadroTexto">
          <a:extLst>
            <a:ext uri="{FF2B5EF4-FFF2-40B4-BE49-F238E27FC236}">
              <a16:creationId xmlns:a16="http://schemas.microsoft.com/office/drawing/2014/main" id="{00000000-0008-0000-2000-0000A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2" name="235 CuadroTexto">
          <a:extLst>
            <a:ext uri="{FF2B5EF4-FFF2-40B4-BE49-F238E27FC236}">
              <a16:creationId xmlns:a16="http://schemas.microsoft.com/office/drawing/2014/main" id="{00000000-0008-0000-2000-0000A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3" name="236 CuadroTexto">
          <a:extLst>
            <a:ext uri="{FF2B5EF4-FFF2-40B4-BE49-F238E27FC236}">
              <a16:creationId xmlns:a16="http://schemas.microsoft.com/office/drawing/2014/main" id="{00000000-0008-0000-2000-0000A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4" name="237 CuadroTexto">
          <a:extLst>
            <a:ext uri="{FF2B5EF4-FFF2-40B4-BE49-F238E27FC236}">
              <a16:creationId xmlns:a16="http://schemas.microsoft.com/office/drawing/2014/main" id="{00000000-0008-0000-2000-0000A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5" name="238 CuadroTexto">
          <a:extLst>
            <a:ext uri="{FF2B5EF4-FFF2-40B4-BE49-F238E27FC236}">
              <a16:creationId xmlns:a16="http://schemas.microsoft.com/office/drawing/2014/main" id="{00000000-0008-0000-2000-0000A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6" name="239 CuadroTexto">
          <a:extLst>
            <a:ext uri="{FF2B5EF4-FFF2-40B4-BE49-F238E27FC236}">
              <a16:creationId xmlns:a16="http://schemas.microsoft.com/office/drawing/2014/main" id="{00000000-0008-0000-2000-0000B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7" name="240 CuadroTexto">
          <a:extLst>
            <a:ext uri="{FF2B5EF4-FFF2-40B4-BE49-F238E27FC236}">
              <a16:creationId xmlns:a16="http://schemas.microsoft.com/office/drawing/2014/main" id="{00000000-0008-0000-2000-0000B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8" name="241 CuadroTexto">
          <a:extLst>
            <a:ext uri="{FF2B5EF4-FFF2-40B4-BE49-F238E27FC236}">
              <a16:creationId xmlns:a16="http://schemas.microsoft.com/office/drawing/2014/main" id="{00000000-0008-0000-2000-0000B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19" name="242 CuadroTexto">
          <a:extLst>
            <a:ext uri="{FF2B5EF4-FFF2-40B4-BE49-F238E27FC236}">
              <a16:creationId xmlns:a16="http://schemas.microsoft.com/office/drawing/2014/main" id="{00000000-0008-0000-2000-0000B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0" name="243 CuadroTexto">
          <a:extLst>
            <a:ext uri="{FF2B5EF4-FFF2-40B4-BE49-F238E27FC236}">
              <a16:creationId xmlns:a16="http://schemas.microsoft.com/office/drawing/2014/main" id="{00000000-0008-0000-2000-0000B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1" name="244 CuadroTexto">
          <a:extLst>
            <a:ext uri="{FF2B5EF4-FFF2-40B4-BE49-F238E27FC236}">
              <a16:creationId xmlns:a16="http://schemas.microsoft.com/office/drawing/2014/main" id="{00000000-0008-0000-2000-0000B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2" name="245 CuadroTexto">
          <a:extLst>
            <a:ext uri="{FF2B5EF4-FFF2-40B4-BE49-F238E27FC236}">
              <a16:creationId xmlns:a16="http://schemas.microsoft.com/office/drawing/2014/main" id="{00000000-0008-0000-2000-0000B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3" name="246 CuadroTexto">
          <a:extLst>
            <a:ext uri="{FF2B5EF4-FFF2-40B4-BE49-F238E27FC236}">
              <a16:creationId xmlns:a16="http://schemas.microsoft.com/office/drawing/2014/main" id="{00000000-0008-0000-2000-0000B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4" name="247 CuadroTexto">
          <a:extLst>
            <a:ext uri="{FF2B5EF4-FFF2-40B4-BE49-F238E27FC236}">
              <a16:creationId xmlns:a16="http://schemas.microsoft.com/office/drawing/2014/main" id="{00000000-0008-0000-2000-0000B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5" name="248 CuadroTexto">
          <a:extLst>
            <a:ext uri="{FF2B5EF4-FFF2-40B4-BE49-F238E27FC236}">
              <a16:creationId xmlns:a16="http://schemas.microsoft.com/office/drawing/2014/main" id="{00000000-0008-0000-2000-0000B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6" name="249 CuadroTexto">
          <a:extLst>
            <a:ext uri="{FF2B5EF4-FFF2-40B4-BE49-F238E27FC236}">
              <a16:creationId xmlns:a16="http://schemas.microsoft.com/office/drawing/2014/main" id="{00000000-0008-0000-2000-0000B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7" name="250 CuadroTexto">
          <a:extLst>
            <a:ext uri="{FF2B5EF4-FFF2-40B4-BE49-F238E27FC236}">
              <a16:creationId xmlns:a16="http://schemas.microsoft.com/office/drawing/2014/main" id="{00000000-0008-0000-2000-0000B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8" name="251 CuadroTexto">
          <a:extLst>
            <a:ext uri="{FF2B5EF4-FFF2-40B4-BE49-F238E27FC236}">
              <a16:creationId xmlns:a16="http://schemas.microsoft.com/office/drawing/2014/main" id="{00000000-0008-0000-2000-0000B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29" name="252 CuadroTexto">
          <a:extLst>
            <a:ext uri="{FF2B5EF4-FFF2-40B4-BE49-F238E27FC236}">
              <a16:creationId xmlns:a16="http://schemas.microsoft.com/office/drawing/2014/main" id="{00000000-0008-0000-2000-0000B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0" name="253 CuadroTexto">
          <a:extLst>
            <a:ext uri="{FF2B5EF4-FFF2-40B4-BE49-F238E27FC236}">
              <a16:creationId xmlns:a16="http://schemas.microsoft.com/office/drawing/2014/main" id="{00000000-0008-0000-2000-0000B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1" name="254 CuadroTexto">
          <a:extLst>
            <a:ext uri="{FF2B5EF4-FFF2-40B4-BE49-F238E27FC236}">
              <a16:creationId xmlns:a16="http://schemas.microsoft.com/office/drawing/2014/main" id="{00000000-0008-0000-2000-0000B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2" name="255 CuadroTexto">
          <a:extLst>
            <a:ext uri="{FF2B5EF4-FFF2-40B4-BE49-F238E27FC236}">
              <a16:creationId xmlns:a16="http://schemas.microsoft.com/office/drawing/2014/main" id="{00000000-0008-0000-2000-0000C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3" name="256 CuadroTexto">
          <a:extLst>
            <a:ext uri="{FF2B5EF4-FFF2-40B4-BE49-F238E27FC236}">
              <a16:creationId xmlns:a16="http://schemas.microsoft.com/office/drawing/2014/main" id="{00000000-0008-0000-2000-0000C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4" name="257 CuadroTexto">
          <a:extLst>
            <a:ext uri="{FF2B5EF4-FFF2-40B4-BE49-F238E27FC236}">
              <a16:creationId xmlns:a16="http://schemas.microsoft.com/office/drawing/2014/main" id="{00000000-0008-0000-2000-0000C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5" name="258 CuadroTexto">
          <a:extLst>
            <a:ext uri="{FF2B5EF4-FFF2-40B4-BE49-F238E27FC236}">
              <a16:creationId xmlns:a16="http://schemas.microsoft.com/office/drawing/2014/main" id="{00000000-0008-0000-2000-0000C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6" name="259 CuadroTexto">
          <a:extLst>
            <a:ext uri="{FF2B5EF4-FFF2-40B4-BE49-F238E27FC236}">
              <a16:creationId xmlns:a16="http://schemas.microsoft.com/office/drawing/2014/main" id="{00000000-0008-0000-2000-0000C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7" name="260 CuadroTexto">
          <a:extLst>
            <a:ext uri="{FF2B5EF4-FFF2-40B4-BE49-F238E27FC236}">
              <a16:creationId xmlns:a16="http://schemas.microsoft.com/office/drawing/2014/main" id="{00000000-0008-0000-2000-0000C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8" name="261 CuadroTexto">
          <a:extLst>
            <a:ext uri="{FF2B5EF4-FFF2-40B4-BE49-F238E27FC236}">
              <a16:creationId xmlns:a16="http://schemas.microsoft.com/office/drawing/2014/main" id="{00000000-0008-0000-2000-0000C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39" name="262 CuadroTexto">
          <a:extLst>
            <a:ext uri="{FF2B5EF4-FFF2-40B4-BE49-F238E27FC236}">
              <a16:creationId xmlns:a16="http://schemas.microsoft.com/office/drawing/2014/main" id="{00000000-0008-0000-2000-0000C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0" name="263 CuadroTexto">
          <a:extLst>
            <a:ext uri="{FF2B5EF4-FFF2-40B4-BE49-F238E27FC236}">
              <a16:creationId xmlns:a16="http://schemas.microsoft.com/office/drawing/2014/main" id="{00000000-0008-0000-2000-0000C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1" name="264 CuadroTexto">
          <a:extLst>
            <a:ext uri="{FF2B5EF4-FFF2-40B4-BE49-F238E27FC236}">
              <a16:creationId xmlns:a16="http://schemas.microsoft.com/office/drawing/2014/main" id="{00000000-0008-0000-2000-0000C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2" name="265 CuadroTexto">
          <a:extLst>
            <a:ext uri="{FF2B5EF4-FFF2-40B4-BE49-F238E27FC236}">
              <a16:creationId xmlns:a16="http://schemas.microsoft.com/office/drawing/2014/main" id="{00000000-0008-0000-2000-0000C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3" name="266 CuadroTexto">
          <a:extLst>
            <a:ext uri="{FF2B5EF4-FFF2-40B4-BE49-F238E27FC236}">
              <a16:creationId xmlns:a16="http://schemas.microsoft.com/office/drawing/2014/main" id="{00000000-0008-0000-2000-0000C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44" name="267 CuadroTexto">
          <a:extLst>
            <a:ext uri="{FF2B5EF4-FFF2-40B4-BE49-F238E27FC236}">
              <a16:creationId xmlns:a16="http://schemas.microsoft.com/office/drawing/2014/main" id="{00000000-0008-0000-2000-0000C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045" name="268 CuadroTexto">
          <a:extLst>
            <a:ext uri="{FF2B5EF4-FFF2-40B4-BE49-F238E27FC236}">
              <a16:creationId xmlns:a16="http://schemas.microsoft.com/office/drawing/2014/main" id="{00000000-0008-0000-2000-0000C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6" name="269 CuadroTexto">
          <a:extLst>
            <a:ext uri="{FF2B5EF4-FFF2-40B4-BE49-F238E27FC236}">
              <a16:creationId xmlns:a16="http://schemas.microsoft.com/office/drawing/2014/main" id="{00000000-0008-0000-2000-0000CE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7" name="270 CuadroTexto">
          <a:extLst>
            <a:ext uri="{FF2B5EF4-FFF2-40B4-BE49-F238E27FC236}">
              <a16:creationId xmlns:a16="http://schemas.microsoft.com/office/drawing/2014/main" id="{00000000-0008-0000-2000-0000CF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8" name="271 CuadroTexto">
          <a:extLst>
            <a:ext uri="{FF2B5EF4-FFF2-40B4-BE49-F238E27FC236}">
              <a16:creationId xmlns:a16="http://schemas.microsoft.com/office/drawing/2014/main" id="{00000000-0008-0000-2000-0000D0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49" name="272 CuadroTexto">
          <a:extLst>
            <a:ext uri="{FF2B5EF4-FFF2-40B4-BE49-F238E27FC236}">
              <a16:creationId xmlns:a16="http://schemas.microsoft.com/office/drawing/2014/main" id="{00000000-0008-0000-2000-0000D1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0" name="273 CuadroTexto">
          <a:extLst>
            <a:ext uri="{FF2B5EF4-FFF2-40B4-BE49-F238E27FC236}">
              <a16:creationId xmlns:a16="http://schemas.microsoft.com/office/drawing/2014/main" id="{00000000-0008-0000-2000-0000D2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1" name="274 CuadroTexto">
          <a:extLst>
            <a:ext uri="{FF2B5EF4-FFF2-40B4-BE49-F238E27FC236}">
              <a16:creationId xmlns:a16="http://schemas.microsoft.com/office/drawing/2014/main" id="{00000000-0008-0000-2000-0000D3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2" name="275 CuadroTexto">
          <a:extLst>
            <a:ext uri="{FF2B5EF4-FFF2-40B4-BE49-F238E27FC236}">
              <a16:creationId xmlns:a16="http://schemas.microsoft.com/office/drawing/2014/main" id="{00000000-0008-0000-2000-0000D4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3" name="276 CuadroTexto">
          <a:extLst>
            <a:ext uri="{FF2B5EF4-FFF2-40B4-BE49-F238E27FC236}">
              <a16:creationId xmlns:a16="http://schemas.microsoft.com/office/drawing/2014/main" id="{00000000-0008-0000-2000-0000D5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4" name="277 CuadroTexto">
          <a:extLst>
            <a:ext uri="{FF2B5EF4-FFF2-40B4-BE49-F238E27FC236}">
              <a16:creationId xmlns:a16="http://schemas.microsoft.com/office/drawing/2014/main" id="{00000000-0008-0000-2000-0000D6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5" name="278 CuadroTexto">
          <a:extLst>
            <a:ext uri="{FF2B5EF4-FFF2-40B4-BE49-F238E27FC236}">
              <a16:creationId xmlns:a16="http://schemas.microsoft.com/office/drawing/2014/main" id="{00000000-0008-0000-2000-0000D7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6" name="279 CuadroTexto">
          <a:extLst>
            <a:ext uri="{FF2B5EF4-FFF2-40B4-BE49-F238E27FC236}">
              <a16:creationId xmlns:a16="http://schemas.microsoft.com/office/drawing/2014/main" id="{00000000-0008-0000-2000-0000D8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7" name="280 CuadroTexto">
          <a:extLst>
            <a:ext uri="{FF2B5EF4-FFF2-40B4-BE49-F238E27FC236}">
              <a16:creationId xmlns:a16="http://schemas.microsoft.com/office/drawing/2014/main" id="{00000000-0008-0000-2000-0000D9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8" name="281 CuadroTexto">
          <a:extLst>
            <a:ext uri="{FF2B5EF4-FFF2-40B4-BE49-F238E27FC236}">
              <a16:creationId xmlns:a16="http://schemas.microsoft.com/office/drawing/2014/main" id="{00000000-0008-0000-2000-0000DA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59" name="282 CuadroTexto">
          <a:extLst>
            <a:ext uri="{FF2B5EF4-FFF2-40B4-BE49-F238E27FC236}">
              <a16:creationId xmlns:a16="http://schemas.microsoft.com/office/drawing/2014/main" id="{00000000-0008-0000-2000-0000DB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0" name="283 CuadroTexto">
          <a:extLst>
            <a:ext uri="{FF2B5EF4-FFF2-40B4-BE49-F238E27FC236}">
              <a16:creationId xmlns:a16="http://schemas.microsoft.com/office/drawing/2014/main" id="{00000000-0008-0000-2000-0000DC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061" name="284 CuadroTexto">
          <a:extLst>
            <a:ext uri="{FF2B5EF4-FFF2-40B4-BE49-F238E27FC236}">
              <a16:creationId xmlns:a16="http://schemas.microsoft.com/office/drawing/2014/main" id="{00000000-0008-0000-2000-0000DD0F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062" name="285 CuadroTexto">
          <a:extLst>
            <a:ext uri="{FF2B5EF4-FFF2-40B4-BE49-F238E27FC236}">
              <a16:creationId xmlns:a16="http://schemas.microsoft.com/office/drawing/2014/main" id="{00000000-0008-0000-2000-0000D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3" name="286 CuadroTexto">
          <a:extLst>
            <a:ext uri="{FF2B5EF4-FFF2-40B4-BE49-F238E27FC236}">
              <a16:creationId xmlns:a16="http://schemas.microsoft.com/office/drawing/2014/main" id="{00000000-0008-0000-2000-0000D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4" name="287 CuadroTexto">
          <a:extLst>
            <a:ext uri="{FF2B5EF4-FFF2-40B4-BE49-F238E27FC236}">
              <a16:creationId xmlns:a16="http://schemas.microsoft.com/office/drawing/2014/main" id="{00000000-0008-0000-2000-0000E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5" name="288 CuadroTexto">
          <a:extLst>
            <a:ext uri="{FF2B5EF4-FFF2-40B4-BE49-F238E27FC236}">
              <a16:creationId xmlns:a16="http://schemas.microsoft.com/office/drawing/2014/main" id="{00000000-0008-0000-2000-0000E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6" name="289 CuadroTexto">
          <a:extLst>
            <a:ext uri="{FF2B5EF4-FFF2-40B4-BE49-F238E27FC236}">
              <a16:creationId xmlns:a16="http://schemas.microsoft.com/office/drawing/2014/main" id="{00000000-0008-0000-2000-0000E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7" name="290 CuadroTexto">
          <a:extLst>
            <a:ext uri="{FF2B5EF4-FFF2-40B4-BE49-F238E27FC236}">
              <a16:creationId xmlns:a16="http://schemas.microsoft.com/office/drawing/2014/main" id="{00000000-0008-0000-2000-0000E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8" name="291 CuadroTexto">
          <a:extLst>
            <a:ext uri="{FF2B5EF4-FFF2-40B4-BE49-F238E27FC236}">
              <a16:creationId xmlns:a16="http://schemas.microsoft.com/office/drawing/2014/main" id="{00000000-0008-0000-2000-0000E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69" name="292 CuadroTexto">
          <a:extLst>
            <a:ext uri="{FF2B5EF4-FFF2-40B4-BE49-F238E27FC236}">
              <a16:creationId xmlns:a16="http://schemas.microsoft.com/office/drawing/2014/main" id="{00000000-0008-0000-2000-0000E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0" name="293 CuadroTexto">
          <a:extLst>
            <a:ext uri="{FF2B5EF4-FFF2-40B4-BE49-F238E27FC236}">
              <a16:creationId xmlns:a16="http://schemas.microsoft.com/office/drawing/2014/main" id="{00000000-0008-0000-2000-0000E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1" name="294 CuadroTexto">
          <a:extLst>
            <a:ext uri="{FF2B5EF4-FFF2-40B4-BE49-F238E27FC236}">
              <a16:creationId xmlns:a16="http://schemas.microsoft.com/office/drawing/2014/main" id="{00000000-0008-0000-2000-0000E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2" name="295 CuadroTexto">
          <a:extLst>
            <a:ext uri="{FF2B5EF4-FFF2-40B4-BE49-F238E27FC236}">
              <a16:creationId xmlns:a16="http://schemas.microsoft.com/office/drawing/2014/main" id="{00000000-0008-0000-2000-0000E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3" name="296 CuadroTexto">
          <a:extLst>
            <a:ext uri="{FF2B5EF4-FFF2-40B4-BE49-F238E27FC236}">
              <a16:creationId xmlns:a16="http://schemas.microsoft.com/office/drawing/2014/main" id="{00000000-0008-0000-2000-0000E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4" name="1 CuadroTexto">
          <a:extLst>
            <a:ext uri="{FF2B5EF4-FFF2-40B4-BE49-F238E27FC236}">
              <a16:creationId xmlns:a16="http://schemas.microsoft.com/office/drawing/2014/main" id="{00000000-0008-0000-2000-0000E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5" name="2 CuadroTexto">
          <a:extLst>
            <a:ext uri="{FF2B5EF4-FFF2-40B4-BE49-F238E27FC236}">
              <a16:creationId xmlns:a16="http://schemas.microsoft.com/office/drawing/2014/main" id="{00000000-0008-0000-2000-0000E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6" name="3 CuadroTexto">
          <a:extLst>
            <a:ext uri="{FF2B5EF4-FFF2-40B4-BE49-F238E27FC236}">
              <a16:creationId xmlns:a16="http://schemas.microsoft.com/office/drawing/2014/main" id="{00000000-0008-0000-2000-0000E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7" name="4 CuadroTexto">
          <a:extLst>
            <a:ext uri="{FF2B5EF4-FFF2-40B4-BE49-F238E27FC236}">
              <a16:creationId xmlns:a16="http://schemas.microsoft.com/office/drawing/2014/main" id="{00000000-0008-0000-2000-0000E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8" name="5 CuadroTexto">
          <a:extLst>
            <a:ext uri="{FF2B5EF4-FFF2-40B4-BE49-F238E27FC236}">
              <a16:creationId xmlns:a16="http://schemas.microsoft.com/office/drawing/2014/main" id="{00000000-0008-0000-2000-0000E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79" name="6 CuadroTexto">
          <a:extLst>
            <a:ext uri="{FF2B5EF4-FFF2-40B4-BE49-F238E27FC236}">
              <a16:creationId xmlns:a16="http://schemas.microsoft.com/office/drawing/2014/main" id="{00000000-0008-0000-2000-0000E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0" name="7 CuadroTexto">
          <a:extLst>
            <a:ext uri="{FF2B5EF4-FFF2-40B4-BE49-F238E27FC236}">
              <a16:creationId xmlns:a16="http://schemas.microsoft.com/office/drawing/2014/main" id="{00000000-0008-0000-2000-0000F0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1" name="8 CuadroTexto">
          <a:extLst>
            <a:ext uri="{FF2B5EF4-FFF2-40B4-BE49-F238E27FC236}">
              <a16:creationId xmlns:a16="http://schemas.microsoft.com/office/drawing/2014/main" id="{00000000-0008-0000-2000-0000F1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2" name="9 CuadroTexto">
          <a:extLst>
            <a:ext uri="{FF2B5EF4-FFF2-40B4-BE49-F238E27FC236}">
              <a16:creationId xmlns:a16="http://schemas.microsoft.com/office/drawing/2014/main" id="{00000000-0008-0000-2000-0000F2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3" name="10 CuadroTexto">
          <a:extLst>
            <a:ext uri="{FF2B5EF4-FFF2-40B4-BE49-F238E27FC236}">
              <a16:creationId xmlns:a16="http://schemas.microsoft.com/office/drawing/2014/main" id="{00000000-0008-0000-2000-0000F3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4" name="11 CuadroTexto">
          <a:extLst>
            <a:ext uri="{FF2B5EF4-FFF2-40B4-BE49-F238E27FC236}">
              <a16:creationId xmlns:a16="http://schemas.microsoft.com/office/drawing/2014/main" id="{00000000-0008-0000-2000-0000F4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5" name="12 CuadroTexto">
          <a:extLst>
            <a:ext uri="{FF2B5EF4-FFF2-40B4-BE49-F238E27FC236}">
              <a16:creationId xmlns:a16="http://schemas.microsoft.com/office/drawing/2014/main" id="{00000000-0008-0000-2000-0000F5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6" name="13 CuadroTexto">
          <a:extLst>
            <a:ext uri="{FF2B5EF4-FFF2-40B4-BE49-F238E27FC236}">
              <a16:creationId xmlns:a16="http://schemas.microsoft.com/office/drawing/2014/main" id="{00000000-0008-0000-2000-0000F6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7" name="14 CuadroTexto">
          <a:extLst>
            <a:ext uri="{FF2B5EF4-FFF2-40B4-BE49-F238E27FC236}">
              <a16:creationId xmlns:a16="http://schemas.microsoft.com/office/drawing/2014/main" id="{00000000-0008-0000-2000-0000F7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8" name="15 CuadroTexto">
          <a:extLst>
            <a:ext uri="{FF2B5EF4-FFF2-40B4-BE49-F238E27FC236}">
              <a16:creationId xmlns:a16="http://schemas.microsoft.com/office/drawing/2014/main" id="{00000000-0008-0000-2000-0000F8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89" name="16 CuadroTexto">
          <a:extLst>
            <a:ext uri="{FF2B5EF4-FFF2-40B4-BE49-F238E27FC236}">
              <a16:creationId xmlns:a16="http://schemas.microsoft.com/office/drawing/2014/main" id="{00000000-0008-0000-2000-0000F9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0" name="18 CuadroTexto">
          <a:extLst>
            <a:ext uri="{FF2B5EF4-FFF2-40B4-BE49-F238E27FC236}">
              <a16:creationId xmlns:a16="http://schemas.microsoft.com/office/drawing/2014/main" id="{00000000-0008-0000-2000-0000FA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1" name="19 CuadroTexto">
          <a:extLst>
            <a:ext uri="{FF2B5EF4-FFF2-40B4-BE49-F238E27FC236}">
              <a16:creationId xmlns:a16="http://schemas.microsoft.com/office/drawing/2014/main" id="{00000000-0008-0000-2000-0000FB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2" name="20 CuadroTexto">
          <a:extLst>
            <a:ext uri="{FF2B5EF4-FFF2-40B4-BE49-F238E27FC236}">
              <a16:creationId xmlns:a16="http://schemas.microsoft.com/office/drawing/2014/main" id="{00000000-0008-0000-2000-0000FC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3" name="21 CuadroTexto">
          <a:extLst>
            <a:ext uri="{FF2B5EF4-FFF2-40B4-BE49-F238E27FC236}">
              <a16:creationId xmlns:a16="http://schemas.microsoft.com/office/drawing/2014/main" id="{00000000-0008-0000-2000-0000FD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4" name="22 CuadroTexto">
          <a:extLst>
            <a:ext uri="{FF2B5EF4-FFF2-40B4-BE49-F238E27FC236}">
              <a16:creationId xmlns:a16="http://schemas.microsoft.com/office/drawing/2014/main" id="{00000000-0008-0000-2000-0000FE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5" name="23 CuadroTexto">
          <a:extLst>
            <a:ext uri="{FF2B5EF4-FFF2-40B4-BE49-F238E27FC236}">
              <a16:creationId xmlns:a16="http://schemas.microsoft.com/office/drawing/2014/main" id="{00000000-0008-0000-2000-0000FF0F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6" name="24 CuadroTexto">
          <a:extLst>
            <a:ext uri="{FF2B5EF4-FFF2-40B4-BE49-F238E27FC236}">
              <a16:creationId xmlns:a16="http://schemas.microsoft.com/office/drawing/2014/main" id="{00000000-0008-0000-2000-00000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7" name="25 CuadroTexto">
          <a:extLst>
            <a:ext uri="{FF2B5EF4-FFF2-40B4-BE49-F238E27FC236}">
              <a16:creationId xmlns:a16="http://schemas.microsoft.com/office/drawing/2014/main" id="{00000000-0008-0000-2000-00000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8" name="26 CuadroTexto">
          <a:extLst>
            <a:ext uri="{FF2B5EF4-FFF2-40B4-BE49-F238E27FC236}">
              <a16:creationId xmlns:a16="http://schemas.microsoft.com/office/drawing/2014/main" id="{00000000-0008-0000-2000-00000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099" name="27 CuadroTexto">
          <a:extLst>
            <a:ext uri="{FF2B5EF4-FFF2-40B4-BE49-F238E27FC236}">
              <a16:creationId xmlns:a16="http://schemas.microsoft.com/office/drawing/2014/main" id="{00000000-0008-0000-2000-00000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0" name="28 CuadroTexto">
          <a:extLst>
            <a:ext uri="{FF2B5EF4-FFF2-40B4-BE49-F238E27FC236}">
              <a16:creationId xmlns:a16="http://schemas.microsoft.com/office/drawing/2014/main" id="{00000000-0008-0000-2000-00000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1" name="29 CuadroTexto">
          <a:extLst>
            <a:ext uri="{FF2B5EF4-FFF2-40B4-BE49-F238E27FC236}">
              <a16:creationId xmlns:a16="http://schemas.microsoft.com/office/drawing/2014/main" id="{00000000-0008-0000-2000-00000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2" name="30 CuadroTexto">
          <a:extLst>
            <a:ext uri="{FF2B5EF4-FFF2-40B4-BE49-F238E27FC236}">
              <a16:creationId xmlns:a16="http://schemas.microsoft.com/office/drawing/2014/main" id="{00000000-0008-0000-2000-00000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3" name="31 CuadroTexto">
          <a:extLst>
            <a:ext uri="{FF2B5EF4-FFF2-40B4-BE49-F238E27FC236}">
              <a16:creationId xmlns:a16="http://schemas.microsoft.com/office/drawing/2014/main" id="{00000000-0008-0000-2000-00000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4" name="32 CuadroTexto">
          <a:extLst>
            <a:ext uri="{FF2B5EF4-FFF2-40B4-BE49-F238E27FC236}">
              <a16:creationId xmlns:a16="http://schemas.microsoft.com/office/drawing/2014/main" id="{00000000-0008-0000-2000-00000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5" name="33 CuadroTexto">
          <a:extLst>
            <a:ext uri="{FF2B5EF4-FFF2-40B4-BE49-F238E27FC236}">
              <a16:creationId xmlns:a16="http://schemas.microsoft.com/office/drawing/2014/main" id="{00000000-0008-0000-2000-00000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6" name="34 CuadroTexto">
          <a:extLst>
            <a:ext uri="{FF2B5EF4-FFF2-40B4-BE49-F238E27FC236}">
              <a16:creationId xmlns:a16="http://schemas.microsoft.com/office/drawing/2014/main" id="{00000000-0008-0000-2000-00000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7" name="35 CuadroTexto">
          <a:extLst>
            <a:ext uri="{FF2B5EF4-FFF2-40B4-BE49-F238E27FC236}">
              <a16:creationId xmlns:a16="http://schemas.microsoft.com/office/drawing/2014/main" id="{00000000-0008-0000-2000-00000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8" name="36 CuadroTexto">
          <a:extLst>
            <a:ext uri="{FF2B5EF4-FFF2-40B4-BE49-F238E27FC236}">
              <a16:creationId xmlns:a16="http://schemas.microsoft.com/office/drawing/2014/main" id="{00000000-0008-0000-2000-00000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09" name="37 CuadroTexto">
          <a:extLst>
            <a:ext uri="{FF2B5EF4-FFF2-40B4-BE49-F238E27FC236}">
              <a16:creationId xmlns:a16="http://schemas.microsoft.com/office/drawing/2014/main" id="{00000000-0008-0000-2000-00000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0" name="38 CuadroTexto">
          <a:extLst>
            <a:ext uri="{FF2B5EF4-FFF2-40B4-BE49-F238E27FC236}">
              <a16:creationId xmlns:a16="http://schemas.microsoft.com/office/drawing/2014/main" id="{00000000-0008-0000-2000-00000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1" name="39 CuadroTexto">
          <a:extLst>
            <a:ext uri="{FF2B5EF4-FFF2-40B4-BE49-F238E27FC236}">
              <a16:creationId xmlns:a16="http://schemas.microsoft.com/office/drawing/2014/main" id="{00000000-0008-0000-2000-00000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2" name="40 CuadroTexto">
          <a:extLst>
            <a:ext uri="{FF2B5EF4-FFF2-40B4-BE49-F238E27FC236}">
              <a16:creationId xmlns:a16="http://schemas.microsoft.com/office/drawing/2014/main" id="{00000000-0008-0000-2000-00001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3" name="41 CuadroTexto">
          <a:extLst>
            <a:ext uri="{FF2B5EF4-FFF2-40B4-BE49-F238E27FC236}">
              <a16:creationId xmlns:a16="http://schemas.microsoft.com/office/drawing/2014/main" id="{00000000-0008-0000-2000-00001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4" name="42 CuadroTexto">
          <a:extLst>
            <a:ext uri="{FF2B5EF4-FFF2-40B4-BE49-F238E27FC236}">
              <a16:creationId xmlns:a16="http://schemas.microsoft.com/office/drawing/2014/main" id="{00000000-0008-0000-2000-00001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5" name="43 CuadroTexto">
          <a:extLst>
            <a:ext uri="{FF2B5EF4-FFF2-40B4-BE49-F238E27FC236}">
              <a16:creationId xmlns:a16="http://schemas.microsoft.com/office/drawing/2014/main" id="{00000000-0008-0000-2000-00001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6" name="44 CuadroTexto">
          <a:extLst>
            <a:ext uri="{FF2B5EF4-FFF2-40B4-BE49-F238E27FC236}">
              <a16:creationId xmlns:a16="http://schemas.microsoft.com/office/drawing/2014/main" id="{00000000-0008-0000-2000-00001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7" name="45 CuadroTexto">
          <a:extLst>
            <a:ext uri="{FF2B5EF4-FFF2-40B4-BE49-F238E27FC236}">
              <a16:creationId xmlns:a16="http://schemas.microsoft.com/office/drawing/2014/main" id="{00000000-0008-0000-2000-00001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8" name="46 CuadroTexto">
          <a:extLst>
            <a:ext uri="{FF2B5EF4-FFF2-40B4-BE49-F238E27FC236}">
              <a16:creationId xmlns:a16="http://schemas.microsoft.com/office/drawing/2014/main" id="{00000000-0008-0000-2000-00001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19" name="47 CuadroTexto">
          <a:extLst>
            <a:ext uri="{FF2B5EF4-FFF2-40B4-BE49-F238E27FC236}">
              <a16:creationId xmlns:a16="http://schemas.microsoft.com/office/drawing/2014/main" id="{00000000-0008-0000-2000-00001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0" name="48 CuadroTexto">
          <a:extLst>
            <a:ext uri="{FF2B5EF4-FFF2-40B4-BE49-F238E27FC236}">
              <a16:creationId xmlns:a16="http://schemas.microsoft.com/office/drawing/2014/main" id="{00000000-0008-0000-2000-00001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1" name="49 CuadroTexto">
          <a:extLst>
            <a:ext uri="{FF2B5EF4-FFF2-40B4-BE49-F238E27FC236}">
              <a16:creationId xmlns:a16="http://schemas.microsoft.com/office/drawing/2014/main" id="{00000000-0008-0000-2000-00001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2" name="50 CuadroTexto">
          <a:extLst>
            <a:ext uri="{FF2B5EF4-FFF2-40B4-BE49-F238E27FC236}">
              <a16:creationId xmlns:a16="http://schemas.microsoft.com/office/drawing/2014/main" id="{00000000-0008-0000-2000-00001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3" name="51 CuadroTexto">
          <a:extLst>
            <a:ext uri="{FF2B5EF4-FFF2-40B4-BE49-F238E27FC236}">
              <a16:creationId xmlns:a16="http://schemas.microsoft.com/office/drawing/2014/main" id="{00000000-0008-0000-2000-00001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4" name="52 CuadroTexto">
          <a:extLst>
            <a:ext uri="{FF2B5EF4-FFF2-40B4-BE49-F238E27FC236}">
              <a16:creationId xmlns:a16="http://schemas.microsoft.com/office/drawing/2014/main" id="{00000000-0008-0000-2000-00001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5" name="53 CuadroTexto">
          <a:extLst>
            <a:ext uri="{FF2B5EF4-FFF2-40B4-BE49-F238E27FC236}">
              <a16:creationId xmlns:a16="http://schemas.microsoft.com/office/drawing/2014/main" id="{00000000-0008-0000-2000-00001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6" name="54 CuadroTexto">
          <a:extLst>
            <a:ext uri="{FF2B5EF4-FFF2-40B4-BE49-F238E27FC236}">
              <a16:creationId xmlns:a16="http://schemas.microsoft.com/office/drawing/2014/main" id="{00000000-0008-0000-2000-00001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7" name="55 CuadroTexto">
          <a:extLst>
            <a:ext uri="{FF2B5EF4-FFF2-40B4-BE49-F238E27FC236}">
              <a16:creationId xmlns:a16="http://schemas.microsoft.com/office/drawing/2014/main" id="{00000000-0008-0000-2000-00001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8" name="56 CuadroTexto">
          <a:extLst>
            <a:ext uri="{FF2B5EF4-FFF2-40B4-BE49-F238E27FC236}">
              <a16:creationId xmlns:a16="http://schemas.microsoft.com/office/drawing/2014/main" id="{00000000-0008-0000-2000-00002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29" name="57 CuadroTexto">
          <a:extLst>
            <a:ext uri="{FF2B5EF4-FFF2-40B4-BE49-F238E27FC236}">
              <a16:creationId xmlns:a16="http://schemas.microsoft.com/office/drawing/2014/main" id="{00000000-0008-0000-2000-00002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0" name="58 CuadroTexto">
          <a:extLst>
            <a:ext uri="{FF2B5EF4-FFF2-40B4-BE49-F238E27FC236}">
              <a16:creationId xmlns:a16="http://schemas.microsoft.com/office/drawing/2014/main" id="{00000000-0008-0000-2000-00002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1" name="59 CuadroTexto">
          <a:extLst>
            <a:ext uri="{FF2B5EF4-FFF2-40B4-BE49-F238E27FC236}">
              <a16:creationId xmlns:a16="http://schemas.microsoft.com/office/drawing/2014/main" id="{00000000-0008-0000-2000-00002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2" name="60 CuadroTexto">
          <a:extLst>
            <a:ext uri="{FF2B5EF4-FFF2-40B4-BE49-F238E27FC236}">
              <a16:creationId xmlns:a16="http://schemas.microsoft.com/office/drawing/2014/main" id="{00000000-0008-0000-2000-00002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3" name="61 CuadroTexto">
          <a:extLst>
            <a:ext uri="{FF2B5EF4-FFF2-40B4-BE49-F238E27FC236}">
              <a16:creationId xmlns:a16="http://schemas.microsoft.com/office/drawing/2014/main" id="{00000000-0008-0000-2000-00002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4" name="62 CuadroTexto">
          <a:extLst>
            <a:ext uri="{FF2B5EF4-FFF2-40B4-BE49-F238E27FC236}">
              <a16:creationId xmlns:a16="http://schemas.microsoft.com/office/drawing/2014/main" id="{00000000-0008-0000-2000-00002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5" name="63 CuadroTexto">
          <a:extLst>
            <a:ext uri="{FF2B5EF4-FFF2-40B4-BE49-F238E27FC236}">
              <a16:creationId xmlns:a16="http://schemas.microsoft.com/office/drawing/2014/main" id="{00000000-0008-0000-2000-00002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6" name="64 CuadroTexto">
          <a:extLst>
            <a:ext uri="{FF2B5EF4-FFF2-40B4-BE49-F238E27FC236}">
              <a16:creationId xmlns:a16="http://schemas.microsoft.com/office/drawing/2014/main" id="{00000000-0008-0000-2000-00002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7" name="65 CuadroTexto">
          <a:extLst>
            <a:ext uri="{FF2B5EF4-FFF2-40B4-BE49-F238E27FC236}">
              <a16:creationId xmlns:a16="http://schemas.microsoft.com/office/drawing/2014/main" id="{00000000-0008-0000-2000-00002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8" name="66 CuadroTexto">
          <a:extLst>
            <a:ext uri="{FF2B5EF4-FFF2-40B4-BE49-F238E27FC236}">
              <a16:creationId xmlns:a16="http://schemas.microsoft.com/office/drawing/2014/main" id="{00000000-0008-0000-2000-00002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39" name="67 CuadroTexto">
          <a:extLst>
            <a:ext uri="{FF2B5EF4-FFF2-40B4-BE49-F238E27FC236}">
              <a16:creationId xmlns:a16="http://schemas.microsoft.com/office/drawing/2014/main" id="{00000000-0008-0000-2000-00002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0" name="68 CuadroTexto">
          <a:extLst>
            <a:ext uri="{FF2B5EF4-FFF2-40B4-BE49-F238E27FC236}">
              <a16:creationId xmlns:a16="http://schemas.microsoft.com/office/drawing/2014/main" id="{00000000-0008-0000-2000-00002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1" name="69 CuadroTexto">
          <a:extLst>
            <a:ext uri="{FF2B5EF4-FFF2-40B4-BE49-F238E27FC236}">
              <a16:creationId xmlns:a16="http://schemas.microsoft.com/office/drawing/2014/main" id="{00000000-0008-0000-2000-00002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2" name="70 CuadroTexto">
          <a:extLst>
            <a:ext uri="{FF2B5EF4-FFF2-40B4-BE49-F238E27FC236}">
              <a16:creationId xmlns:a16="http://schemas.microsoft.com/office/drawing/2014/main" id="{00000000-0008-0000-2000-00002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3" name="71 CuadroTexto">
          <a:extLst>
            <a:ext uri="{FF2B5EF4-FFF2-40B4-BE49-F238E27FC236}">
              <a16:creationId xmlns:a16="http://schemas.microsoft.com/office/drawing/2014/main" id="{00000000-0008-0000-2000-00002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4" name="72 CuadroTexto">
          <a:extLst>
            <a:ext uri="{FF2B5EF4-FFF2-40B4-BE49-F238E27FC236}">
              <a16:creationId xmlns:a16="http://schemas.microsoft.com/office/drawing/2014/main" id="{00000000-0008-0000-2000-00003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5" name="73 CuadroTexto">
          <a:extLst>
            <a:ext uri="{FF2B5EF4-FFF2-40B4-BE49-F238E27FC236}">
              <a16:creationId xmlns:a16="http://schemas.microsoft.com/office/drawing/2014/main" id="{00000000-0008-0000-2000-00003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6" name="74 CuadroTexto">
          <a:extLst>
            <a:ext uri="{FF2B5EF4-FFF2-40B4-BE49-F238E27FC236}">
              <a16:creationId xmlns:a16="http://schemas.microsoft.com/office/drawing/2014/main" id="{00000000-0008-0000-2000-00003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7" name="75 CuadroTexto">
          <a:extLst>
            <a:ext uri="{FF2B5EF4-FFF2-40B4-BE49-F238E27FC236}">
              <a16:creationId xmlns:a16="http://schemas.microsoft.com/office/drawing/2014/main" id="{00000000-0008-0000-2000-00003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8" name="76 CuadroTexto">
          <a:extLst>
            <a:ext uri="{FF2B5EF4-FFF2-40B4-BE49-F238E27FC236}">
              <a16:creationId xmlns:a16="http://schemas.microsoft.com/office/drawing/2014/main" id="{00000000-0008-0000-2000-00003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49" name="77 CuadroTexto">
          <a:extLst>
            <a:ext uri="{FF2B5EF4-FFF2-40B4-BE49-F238E27FC236}">
              <a16:creationId xmlns:a16="http://schemas.microsoft.com/office/drawing/2014/main" id="{00000000-0008-0000-2000-00003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0" name="78 CuadroTexto">
          <a:extLst>
            <a:ext uri="{FF2B5EF4-FFF2-40B4-BE49-F238E27FC236}">
              <a16:creationId xmlns:a16="http://schemas.microsoft.com/office/drawing/2014/main" id="{00000000-0008-0000-2000-00003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1" name="79 CuadroTexto">
          <a:extLst>
            <a:ext uri="{FF2B5EF4-FFF2-40B4-BE49-F238E27FC236}">
              <a16:creationId xmlns:a16="http://schemas.microsoft.com/office/drawing/2014/main" id="{00000000-0008-0000-2000-00003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2" name="80 CuadroTexto">
          <a:extLst>
            <a:ext uri="{FF2B5EF4-FFF2-40B4-BE49-F238E27FC236}">
              <a16:creationId xmlns:a16="http://schemas.microsoft.com/office/drawing/2014/main" id="{00000000-0008-0000-2000-00003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3" name="81 CuadroTexto">
          <a:extLst>
            <a:ext uri="{FF2B5EF4-FFF2-40B4-BE49-F238E27FC236}">
              <a16:creationId xmlns:a16="http://schemas.microsoft.com/office/drawing/2014/main" id="{00000000-0008-0000-2000-00003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4" name="82 CuadroTexto">
          <a:extLst>
            <a:ext uri="{FF2B5EF4-FFF2-40B4-BE49-F238E27FC236}">
              <a16:creationId xmlns:a16="http://schemas.microsoft.com/office/drawing/2014/main" id="{00000000-0008-0000-2000-00003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5" name="83 CuadroTexto">
          <a:extLst>
            <a:ext uri="{FF2B5EF4-FFF2-40B4-BE49-F238E27FC236}">
              <a16:creationId xmlns:a16="http://schemas.microsoft.com/office/drawing/2014/main" id="{00000000-0008-0000-2000-00003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6" name="84 CuadroTexto">
          <a:extLst>
            <a:ext uri="{FF2B5EF4-FFF2-40B4-BE49-F238E27FC236}">
              <a16:creationId xmlns:a16="http://schemas.microsoft.com/office/drawing/2014/main" id="{00000000-0008-0000-2000-00003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7" name="85 CuadroTexto">
          <a:extLst>
            <a:ext uri="{FF2B5EF4-FFF2-40B4-BE49-F238E27FC236}">
              <a16:creationId xmlns:a16="http://schemas.microsoft.com/office/drawing/2014/main" id="{00000000-0008-0000-2000-00003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8" name="86 CuadroTexto">
          <a:extLst>
            <a:ext uri="{FF2B5EF4-FFF2-40B4-BE49-F238E27FC236}">
              <a16:creationId xmlns:a16="http://schemas.microsoft.com/office/drawing/2014/main" id="{00000000-0008-0000-2000-00003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59" name="87 CuadroTexto">
          <a:extLst>
            <a:ext uri="{FF2B5EF4-FFF2-40B4-BE49-F238E27FC236}">
              <a16:creationId xmlns:a16="http://schemas.microsoft.com/office/drawing/2014/main" id="{00000000-0008-0000-2000-00003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0" name="88 CuadroTexto">
          <a:extLst>
            <a:ext uri="{FF2B5EF4-FFF2-40B4-BE49-F238E27FC236}">
              <a16:creationId xmlns:a16="http://schemas.microsoft.com/office/drawing/2014/main" id="{00000000-0008-0000-2000-00004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1" name="89 CuadroTexto">
          <a:extLst>
            <a:ext uri="{FF2B5EF4-FFF2-40B4-BE49-F238E27FC236}">
              <a16:creationId xmlns:a16="http://schemas.microsoft.com/office/drawing/2014/main" id="{00000000-0008-0000-2000-00004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2" name="102 CuadroTexto">
          <a:extLst>
            <a:ext uri="{FF2B5EF4-FFF2-40B4-BE49-F238E27FC236}">
              <a16:creationId xmlns:a16="http://schemas.microsoft.com/office/drawing/2014/main" id="{00000000-0008-0000-2000-00004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3" name="103 CuadroTexto">
          <a:extLst>
            <a:ext uri="{FF2B5EF4-FFF2-40B4-BE49-F238E27FC236}">
              <a16:creationId xmlns:a16="http://schemas.microsoft.com/office/drawing/2014/main" id="{00000000-0008-0000-2000-00004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4" name="104 CuadroTexto">
          <a:extLst>
            <a:ext uri="{FF2B5EF4-FFF2-40B4-BE49-F238E27FC236}">
              <a16:creationId xmlns:a16="http://schemas.microsoft.com/office/drawing/2014/main" id="{00000000-0008-0000-2000-00004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5" name="105 CuadroTexto">
          <a:extLst>
            <a:ext uri="{FF2B5EF4-FFF2-40B4-BE49-F238E27FC236}">
              <a16:creationId xmlns:a16="http://schemas.microsoft.com/office/drawing/2014/main" id="{00000000-0008-0000-2000-00004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6" name="106 CuadroTexto">
          <a:extLst>
            <a:ext uri="{FF2B5EF4-FFF2-40B4-BE49-F238E27FC236}">
              <a16:creationId xmlns:a16="http://schemas.microsoft.com/office/drawing/2014/main" id="{00000000-0008-0000-2000-00004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7" name="107 CuadroTexto">
          <a:extLst>
            <a:ext uri="{FF2B5EF4-FFF2-40B4-BE49-F238E27FC236}">
              <a16:creationId xmlns:a16="http://schemas.microsoft.com/office/drawing/2014/main" id="{00000000-0008-0000-2000-00004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8" name="108 CuadroTexto">
          <a:extLst>
            <a:ext uri="{FF2B5EF4-FFF2-40B4-BE49-F238E27FC236}">
              <a16:creationId xmlns:a16="http://schemas.microsoft.com/office/drawing/2014/main" id="{00000000-0008-0000-2000-00004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69" name="109 CuadroTexto">
          <a:extLst>
            <a:ext uri="{FF2B5EF4-FFF2-40B4-BE49-F238E27FC236}">
              <a16:creationId xmlns:a16="http://schemas.microsoft.com/office/drawing/2014/main" id="{00000000-0008-0000-2000-00004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0" name="110 CuadroTexto">
          <a:extLst>
            <a:ext uri="{FF2B5EF4-FFF2-40B4-BE49-F238E27FC236}">
              <a16:creationId xmlns:a16="http://schemas.microsoft.com/office/drawing/2014/main" id="{00000000-0008-0000-2000-00004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1" name="111 CuadroTexto">
          <a:extLst>
            <a:ext uri="{FF2B5EF4-FFF2-40B4-BE49-F238E27FC236}">
              <a16:creationId xmlns:a16="http://schemas.microsoft.com/office/drawing/2014/main" id="{00000000-0008-0000-2000-00004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2" name="112 CuadroTexto">
          <a:extLst>
            <a:ext uri="{FF2B5EF4-FFF2-40B4-BE49-F238E27FC236}">
              <a16:creationId xmlns:a16="http://schemas.microsoft.com/office/drawing/2014/main" id="{00000000-0008-0000-2000-00004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3" name="113 CuadroTexto">
          <a:extLst>
            <a:ext uri="{FF2B5EF4-FFF2-40B4-BE49-F238E27FC236}">
              <a16:creationId xmlns:a16="http://schemas.microsoft.com/office/drawing/2014/main" id="{00000000-0008-0000-2000-00004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4" name="114 CuadroTexto">
          <a:extLst>
            <a:ext uri="{FF2B5EF4-FFF2-40B4-BE49-F238E27FC236}">
              <a16:creationId xmlns:a16="http://schemas.microsoft.com/office/drawing/2014/main" id="{00000000-0008-0000-2000-00004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5" name="115 CuadroTexto">
          <a:extLst>
            <a:ext uri="{FF2B5EF4-FFF2-40B4-BE49-F238E27FC236}">
              <a16:creationId xmlns:a16="http://schemas.microsoft.com/office/drawing/2014/main" id="{00000000-0008-0000-2000-00004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6" name="116 CuadroTexto">
          <a:extLst>
            <a:ext uri="{FF2B5EF4-FFF2-40B4-BE49-F238E27FC236}">
              <a16:creationId xmlns:a16="http://schemas.microsoft.com/office/drawing/2014/main" id="{00000000-0008-0000-2000-00005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7" name="117 CuadroTexto">
          <a:extLst>
            <a:ext uri="{FF2B5EF4-FFF2-40B4-BE49-F238E27FC236}">
              <a16:creationId xmlns:a16="http://schemas.microsoft.com/office/drawing/2014/main" id="{00000000-0008-0000-2000-00005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8" name="126 CuadroTexto">
          <a:extLst>
            <a:ext uri="{FF2B5EF4-FFF2-40B4-BE49-F238E27FC236}">
              <a16:creationId xmlns:a16="http://schemas.microsoft.com/office/drawing/2014/main" id="{00000000-0008-0000-2000-00005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79" name="127 CuadroTexto">
          <a:extLst>
            <a:ext uri="{FF2B5EF4-FFF2-40B4-BE49-F238E27FC236}">
              <a16:creationId xmlns:a16="http://schemas.microsoft.com/office/drawing/2014/main" id="{00000000-0008-0000-2000-000053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0" name="128 CuadroTexto">
          <a:extLst>
            <a:ext uri="{FF2B5EF4-FFF2-40B4-BE49-F238E27FC236}">
              <a16:creationId xmlns:a16="http://schemas.microsoft.com/office/drawing/2014/main" id="{00000000-0008-0000-2000-000054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1" name="129 CuadroTexto">
          <a:extLst>
            <a:ext uri="{FF2B5EF4-FFF2-40B4-BE49-F238E27FC236}">
              <a16:creationId xmlns:a16="http://schemas.microsoft.com/office/drawing/2014/main" id="{00000000-0008-0000-2000-00005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2" name="130 CuadroTexto">
          <a:extLst>
            <a:ext uri="{FF2B5EF4-FFF2-40B4-BE49-F238E27FC236}">
              <a16:creationId xmlns:a16="http://schemas.microsoft.com/office/drawing/2014/main" id="{00000000-0008-0000-2000-000056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3" name="131 CuadroTexto">
          <a:extLst>
            <a:ext uri="{FF2B5EF4-FFF2-40B4-BE49-F238E27FC236}">
              <a16:creationId xmlns:a16="http://schemas.microsoft.com/office/drawing/2014/main" id="{00000000-0008-0000-2000-000057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4" name="132 CuadroTexto">
          <a:extLst>
            <a:ext uri="{FF2B5EF4-FFF2-40B4-BE49-F238E27FC236}">
              <a16:creationId xmlns:a16="http://schemas.microsoft.com/office/drawing/2014/main" id="{00000000-0008-0000-2000-000058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5" name="133 CuadroTexto">
          <a:extLst>
            <a:ext uri="{FF2B5EF4-FFF2-40B4-BE49-F238E27FC236}">
              <a16:creationId xmlns:a16="http://schemas.microsoft.com/office/drawing/2014/main" id="{00000000-0008-0000-2000-000059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6" name="134 CuadroTexto">
          <a:extLst>
            <a:ext uri="{FF2B5EF4-FFF2-40B4-BE49-F238E27FC236}">
              <a16:creationId xmlns:a16="http://schemas.microsoft.com/office/drawing/2014/main" id="{00000000-0008-0000-2000-00005A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7" name="135 CuadroTexto">
          <a:extLst>
            <a:ext uri="{FF2B5EF4-FFF2-40B4-BE49-F238E27FC236}">
              <a16:creationId xmlns:a16="http://schemas.microsoft.com/office/drawing/2014/main" id="{00000000-0008-0000-2000-00005B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8" name="136 CuadroTexto">
          <a:extLst>
            <a:ext uri="{FF2B5EF4-FFF2-40B4-BE49-F238E27FC236}">
              <a16:creationId xmlns:a16="http://schemas.microsoft.com/office/drawing/2014/main" id="{00000000-0008-0000-2000-00005C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89" name="137 CuadroTexto">
          <a:extLst>
            <a:ext uri="{FF2B5EF4-FFF2-40B4-BE49-F238E27FC236}">
              <a16:creationId xmlns:a16="http://schemas.microsoft.com/office/drawing/2014/main" id="{00000000-0008-0000-2000-00005D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0" name="138 CuadroTexto">
          <a:extLst>
            <a:ext uri="{FF2B5EF4-FFF2-40B4-BE49-F238E27FC236}">
              <a16:creationId xmlns:a16="http://schemas.microsoft.com/office/drawing/2014/main" id="{00000000-0008-0000-2000-00005E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1" name="139 CuadroTexto">
          <a:extLst>
            <a:ext uri="{FF2B5EF4-FFF2-40B4-BE49-F238E27FC236}">
              <a16:creationId xmlns:a16="http://schemas.microsoft.com/office/drawing/2014/main" id="{00000000-0008-0000-2000-00005F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2" name="140 CuadroTexto">
          <a:extLst>
            <a:ext uri="{FF2B5EF4-FFF2-40B4-BE49-F238E27FC236}">
              <a16:creationId xmlns:a16="http://schemas.microsoft.com/office/drawing/2014/main" id="{00000000-0008-0000-2000-000060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3" name="141 CuadroTexto">
          <a:extLst>
            <a:ext uri="{FF2B5EF4-FFF2-40B4-BE49-F238E27FC236}">
              <a16:creationId xmlns:a16="http://schemas.microsoft.com/office/drawing/2014/main" id="{00000000-0008-0000-2000-000061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194" name="142 CuadroTexto">
          <a:extLst>
            <a:ext uri="{FF2B5EF4-FFF2-40B4-BE49-F238E27FC236}">
              <a16:creationId xmlns:a16="http://schemas.microsoft.com/office/drawing/2014/main" id="{00000000-0008-0000-2000-000062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5" name="306 CuadroTexto">
          <a:extLst>
            <a:ext uri="{FF2B5EF4-FFF2-40B4-BE49-F238E27FC236}">
              <a16:creationId xmlns:a16="http://schemas.microsoft.com/office/drawing/2014/main" id="{00000000-0008-0000-2000-00006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6" name="307 CuadroTexto">
          <a:extLst>
            <a:ext uri="{FF2B5EF4-FFF2-40B4-BE49-F238E27FC236}">
              <a16:creationId xmlns:a16="http://schemas.microsoft.com/office/drawing/2014/main" id="{00000000-0008-0000-2000-00006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7" name="308 CuadroTexto">
          <a:extLst>
            <a:ext uri="{FF2B5EF4-FFF2-40B4-BE49-F238E27FC236}">
              <a16:creationId xmlns:a16="http://schemas.microsoft.com/office/drawing/2014/main" id="{00000000-0008-0000-2000-00006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8" name="309 CuadroTexto">
          <a:extLst>
            <a:ext uri="{FF2B5EF4-FFF2-40B4-BE49-F238E27FC236}">
              <a16:creationId xmlns:a16="http://schemas.microsoft.com/office/drawing/2014/main" id="{00000000-0008-0000-2000-00006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199" name="310 CuadroTexto">
          <a:extLst>
            <a:ext uri="{FF2B5EF4-FFF2-40B4-BE49-F238E27FC236}">
              <a16:creationId xmlns:a16="http://schemas.microsoft.com/office/drawing/2014/main" id="{00000000-0008-0000-2000-00006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0" name="311 CuadroTexto">
          <a:extLst>
            <a:ext uri="{FF2B5EF4-FFF2-40B4-BE49-F238E27FC236}">
              <a16:creationId xmlns:a16="http://schemas.microsoft.com/office/drawing/2014/main" id="{00000000-0008-0000-2000-00006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1" name="312 CuadroTexto">
          <a:extLst>
            <a:ext uri="{FF2B5EF4-FFF2-40B4-BE49-F238E27FC236}">
              <a16:creationId xmlns:a16="http://schemas.microsoft.com/office/drawing/2014/main" id="{00000000-0008-0000-2000-00006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2" name="313 CuadroTexto">
          <a:extLst>
            <a:ext uri="{FF2B5EF4-FFF2-40B4-BE49-F238E27FC236}">
              <a16:creationId xmlns:a16="http://schemas.microsoft.com/office/drawing/2014/main" id="{00000000-0008-0000-2000-00006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3" name="314 CuadroTexto">
          <a:extLst>
            <a:ext uri="{FF2B5EF4-FFF2-40B4-BE49-F238E27FC236}">
              <a16:creationId xmlns:a16="http://schemas.microsoft.com/office/drawing/2014/main" id="{00000000-0008-0000-2000-00006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4" name="315 CuadroTexto">
          <a:extLst>
            <a:ext uri="{FF2B5EF4-FFF2-40B4-BE49-F238E27FC236}">
              <a16:creationId xmlns:a16="http://schemas.microsoft.com/office/drawing/2014/main" id="{00000000-0008-0000-2000-00006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5" name="316 CuadroTexto">
          <a:extLst>
            <a:ext uri="{FF2B5EF4-FFF2-40B4-BE49-F238E27FC236}">
              <a16:creationId xmlns:a16="http://schemas.microsoft.com/office/drawing/2014/main" id="{00000000-0008-0000-2000-00006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6" name="317 CuadroTexto">
          <a:extLst>
            <a:ext uri="{FF2B5EF4-FFF2-40B4-BE49-F238E27FC236}">
              <a16:creationId xmlns:a16="http://schemas.microsoft.com/office/drawing/2014/main" id="{00000000-0008-0000-2000-00006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7" name="318 CuadroTexto">
          <a:extLst>
            <a:ext uri="{FF2B5EF4-FFF2-40B4-BE49-F238E27FC236}">
              <a16:creationId xmlns:a16="http://schemas.microsoft.com/office/drawing/2014/main" id="{00000000-0008-0000-2000-00006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8" name="319 CuadroTexto">
          <a:extLst>
            <a:ext uri="{FF2B5EF4-FFF2-40B4-BE49-F238E27FC236}">
              <a16:creationId xmlns:a16="http://schemas.microsoft.com/office/drawing/2014/main" id="{00000000-0008-0000-2000-00007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09" name="320 CuadroTexto">
          <a:extLst>
            <a:ext uri="{FF2B5EF4-FFF2-40B4-BE49-F238E27FC236}">
              <a16:creationId xmlns:a16="http://schemas.microsoft.com/office/drawing/2014/main" id="{00000000-0008-0000-2000-00007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0" name="321 CuadroTexto">
          <a:extLst>
            <a:ext uri="{FF2B5EF4-FFF2-40B4-BE49-F238E27FC236}">
              <a16:creationId xmlns:a16="http://schemas.microsoft.com/office/drawing/2014/main" id="{00000000-0008-0000-2000-00007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1" name="322 CuadroTexto">
          <a:extLst>
            <a:ext uri="{FF2B5EF4-FFF2-40B4-BE49-F238E27FC236}">
              <a16:creationId xmlns:a16="http://schemas.microsoft.com/office/drawing/2014/main" id="{00000000-0008-0000-2000-00007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2" name="323 CuadroTexto">
          <a:extLst>
            <a:ext uri="{FF2B5EF4-FFF2-40B4-BE49-F238E27FC236}">
              <a16:creationId xmlns:a16="http://schemas.microsoft.com/office/drawing/2014/main" id="{00000000-0008-0000-2000-00007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3" name="324 CuadroTexto">
          <a:extLst>
            <a:ext uri="{FF2B5EF4-FFF2-40B4-BE49-F238E27FC236}">
              <a16:creationId xmlns:a16="http://schemas.microsoft.com/office/drawing/2014/main" id="{00000000-0008-0000-2000-00007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4" name="325 CuadroTexto">
          <a:extLst>
            <a:ext uri="{FF2B5EF4-FFF2-40B4-BE49-F238E27FC236}">
              <a16:creationId xmlns:a16="http://schemas.microsoft.com/office/drawing/2014/main" id="{00000000-0008-0000-2000-00007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5" name="326 CuadroTexto">
          <a:extLst>
            <a:ext uri="{FF2B5EF4-FFF2-40B4-BE49-F238E27FC236}">
              <a16:creationId xmlns:a16="http://schemas.microsoft.com/office/drawing/2014/main" id="{00000000-0008-0000-2000-00007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6" name="327 CuadroTexto">
          <a:extLst>
            <a:ext uri="{FF2B5EF4-FFF2-40B4-BE49-F238E27FC236}">
              <a16:creationId xmlns:a16="http://schemas.microsoft.com/office/drawing/2014/main" id="{00000000-0008-0000-2000-00007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7" name="328 CuadroTexto">
          <a:extLst>
            <a:ext uri="{FF2B5EF4-FFF2-40B4-BE49-F238E27FC236}">
              <a16:creationId xmlns:a16="http://schemas.microsoft.com/office/drawing/2014/main" id="{00000000-0008-0000-2000-00007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8" name="329 CuadroTexto">
          <a:extLst>
            <a:ext uri="{FF2B5EF4-FFF2-40B4-BE49-F238E27FC236}">
              <a16:creationId xmlns:a16="http://schemas.microsoft.com/office/drawing/2014/main" id="{00000000-0008-0000-2000-00007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19" name="330 CuadroTexto">
          <a:extLst>
            <a:ext uri="{FF2B5EF4-FFF2-40B4-BE49-F238E27FC236}">
              <a16:creationId xmlns:a16="http://schemas.microsoft.com/office/drawing/2014/main" id="{00000000-0008-0000-2000-00007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0" name="331 CuadroTexto">
          <a:extLst>
            <a:ext uri="{FF2B5EF4-FFF2-40B4-BE49-F238E27FC236}">
              <a16:creationId xmlns:a16="http://schemas.microsoft.com/office/drawing/2014/main" id="{00000000-0008-0000-2000-00007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1" name="332 CuadroTexto">
          <a:extLst>
            <a:ext uri="{FF2B5EF4-FFF2-40B4-BE49-F238E27FC236}">
              <a16:creationId xmlns:a16="http://schemas.microsoft.com/office/drawing/2014/main" id="{00000000-0008-0000-2000-00007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2" name="333 CuadroTexto">
          <a:extLst>
            <a:ext uri="{FF2B5EF4-FFF2-40B4-BE49-F238E27FC236}">
              <a16:creationId xmlns:a16="http://schemas.microsoft.com/office/drawing/2014/main" id="{00000000-0008-0000-2000-00007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3" name="334 CuadroTexto">
          <a:extLst>
            <a:ext uri="{FF2B5EF4-FFF2-40B4-BE49-F238E27FC236}">
              <a16:creationId xmlns:a16="http://schemas.microsoft.com/office/drawing/2014/main" id="{00000000-0008-0000-2000-00007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4" name="335 CuadroTexto">
          <a:extLst>
            <a:ext uri="{FF2B5EF4-FFF2-40B4-BE49-F238E27FC236}">
              <a16:creationId xmlns:a16="http://schemas.microsoft.com/office/drawing/2014/main" id="{00000000-0008-0000-2000-00008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5" name="336 CuadroTexto">
          <a:extLst>
            <a:ext uri="{FF2B5EF4-FFF2-40B4-BE49-F238E27FC236}">
              <a16:creationId xmlns:a16="http://schemas.microsoft.com/office/drawing/2014/main" id="{00000000-0008-0000-2000-00008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6" name="337 CuadroTexto">
          <a:extLst>
            <a:ext uri="{FF2B5EF4-FFF2-40B4-BE49-F238E27FC236}">
              <a16:creationId xmlns:a16="http://schemas.microsoft.com/office/drawing/2014/main" id="{00000000-0008-0000-2000-00008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7" name="338 CuadroTexto">
          <a:extLst>
            <a:ext uri="{FF2B5EF4-FFF2-40B4-BE49-F238E27FC236}">
              <a16:creationId xmlns:a16="http://schemas.microsoft.com/office/drawing/2014/main" id="{00000000-0008-0000-2000-00008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8" name="339 CuadroTexto">
          <a:extLst>
            <a:ext uri="{FF2B5EF4-FFF2-40B4-BE49-F238E27FC236}">
              <a16:creationId xmlns:a16="http://schemas.microsoft.com/office/drawing/2014/main" id="{00000000-0008-0000-2000-00008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29" name="340 CuadroTexto">
          <a:extLst>
            <a:ext uri="{FF2B5EF4-FFF2-40B4-BE49-F238E27FC236}">
              <a16:creationId xmlns:a16="http://schemas.microsoft.com/office/drawing/2014/main" id="{00000000-0008-0000-2000-00008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0" name="341 CuadroTexto">
          <a:extLst>
            <a:ext uri="{FF2B5EF4-FFF2-40B4-BE49-F238E27FC236}">
              <a16:creationId xmlns:a16="http://schemas.microsoft.com/office/drawing/2014/main" id="{00000000-0008-0000-2000-00008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1" name="342 CuadroTexto">
          <a:extLst>
            <a:ext uri="{FF2B5EF4-FFF2-40B4-BE49-F238E27FC236}">
              <a16:creationId xmlns:a16="http://schemas.microsoft.com/office/drawing/2014/main" id="{00000000-0008-0000-2000-00008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2" name="343 CuadroTexto">
          <a:extLst>
            <a:ext uri="{FF2B5EF4-FFF2-40B4-BE49-F238E27FC236}">
              <a16:creationId xmlns:a16="http://schemas.microsoft.com/office/drawing/2014/main" id="{00000000-0008-0000-2000-00008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3" name="344 CuadroTexto">
          <a:extLst>
            <a:ext uri="{FF2B5EF4-FFF2-40B4-BE49-F238E27FC236}">
              <a16:creationId xmlns:a16="http://schemas.microsoft.com/office/drawing/2014/main" id="{00000000-0008-0000-2000-00008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4" name="345 CuadroTexto">
          <a:extLst>
            <a:ext uri="{FF2B5EF4-FFF2-40B4-BE49-F238E27FC236}">
              <a16:creationId xmlns:a16="http://schemas.microsoft.com/office/drawing/2014/main" id="{00000000-0008-0000-2000-00008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5" name="346 CuadroTexto">
          <a:extLst>
            <a:ext uri="{FF2B5EF4-FFF2-40B4-BE49-F238E27FC236}">
              <a16:creationId xmlns:a16="http://schemas.microsoft.com/office/drawing/2014/main" id="{00000000-0008-0000-2000-00008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6" name="347 CuadroTexto">
          <a:extLst>
            <a:ext uri="{FF2B5EF4-FFF2-40B4-BE49-F238E27FC236}">
              <a16:creationId xmlns:a16="http://schemas.microsoft.com/office/drawing/2014/main" id="{00000000-0008-0000-2000-00008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7" name="348 CuadroTexto">
          <a:extLst>
            <a:ext uri="{FF2B5EF4-FFF2-40B4-BE49-F238E27FC236}">
              <a16:creationId xmlns:a16="http://schemas.microsoft.com/office/drawing/2014/main" id="{00000000-0008-0000-2000-00008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8" name="349 CuadroTexto">
          <a:extLst>
            <a:ext uri="{FF2B5EF4-FFF2-40B4-BE49-F238E27FC236}">
              <a16:creationId xmlns:a16="http://schemas.microsoft.com/office/drawing/2014/main" id="{00000000-0008-0000-2000-00008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39" name="350 CuadroTexto">
          <a:extLst>
            <a:ext uri="{FF2B5EF4-FFF2-40B4-BE49-F238E27FC236}">
              <a16:creationId xmlns:a16="http://schemas.microsoft.com/office/drawing/2014/main" id="{00000000-0008-0000-2000-00008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0" name="351 CuadroTexto">
          <a:extLst>
            <a:ext uri="{FF2B5EF4-FFF2-40B4-BE49-F238E27FC236}">
              <a16:creationId xmlns:a16="http://schemas.microsoft.com/office/drawing/2014/main" id="{00000000-0008-0000-2000-00009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1" name="352 CuadroTexto">
          <a:extLst>
            <a:ext uri="{FF2B5EF4-FFF2-40B4-BE49-F238E27FC236}">
              <a16:creationId xmlns:a16="http://schemas.microsoft.com/office/drawing/2014/main" id="{00000000-0008-0000-2000-00009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2" name="353 CuadroTexto">
          <a:extLst>
            <a:ext uri="{FF2B5EF4-FFF2-40B4-BE49-F238E27FC236}">
              <a16:creationId xmlns:a16="http://schemas.microsoft.com/office/drawing/2014/main" id="{00000000-0008-0000-2000-00009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3" name="354 CuadroTexto">
          <a:extLst>
            <a:ext uri="{FF2B5EF4-FFF2-40B4-BE49-F238E27FC236}">
              <a16:creationId xmlns:a16="http://schemas.microsoft.com/office/drawing/2014/main" id="{00000000-0008-0000-2000-00009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4" name="355 CuadroTexto">
          <a:extLst>
            <a:ext uri="{FF2B5EF4-FFF2-40B4-BE49-F238E27FC236}">
              <a16:creationId xmlns:a16="http://schemas.microsoft.com/office/drawing/2014/main" id="{00000000-0008-0000-2000-00009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5" name="356 CuadroTexto">
          <a:extLst>
            <a:ext uri="{FF2B5EF4-FFF2-40B4-BE49-F238E27FC236}">
              <a16:creationId xmlns:a16="http://schemas.microsoft.com/office/drawing/2014/main" id="{00000000-0008-0000-2000-00009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6" name="357 CuadroTexto">
          <a:extLst>
            <a:ext uri="{FF2B5EF4-FFF2-40B4-BE49-F238E27FC236}">
              <a16:creationId xmlns:a16="http://schemas.microsoft.com/office/drawing/2014/main" id="{00000000-0008-0000-2000-00009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7" name="358 CuadroTexto">
          <a:extLst>
            <a:ext uri="{FF2B5EF4-FFF2-40B4-BE49-F238E27FC236}">
              <a16:creationId xmlns:a16="http://schemas.microsoft.com/office/drawing/2014/main" id="{00000000-0008-0000-2000-00009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8" name="359 CuadroTexto">
          <a:extLst>
            <a:ext uri="{FF2B5EF4-FFF2-40B4-BE49-F238E27FC236}">
              <a16:creationId xmlns:a16="http://schemas.microsoft.com/office/drawing/2014/main" id="{00000000-0008-0000-2000-00009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49" name="360 CuadroTexto">
          <a:extLst>
            <a:ext uri="{FF2B5EF4-FFF2-40B4-BE49-F238E27FC236}">
              <a16:creationId xmlns:a16="http://schemas.microsoft.com/office/drawing/2014/main" id="{00000000-0008-0000-2000-00009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0" name="361 CuadroTexto">
          <a:extLst>
            <a:ext uri="{FF2B5EF4-FFF2-40B4-BE49-F238E27FC236}">
              <a16:creationId xmlns:a16="http://schemas.microsoft.com/office/drawing/2014/main" id="{00000000-0008-0000-2000-00009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1" name="362 CuadroTexto">
          <a:extLst>
            <a:ext uri="{FF2B5EF4-FFF2-40B4-BE49-F238E27FC236}">
              <a16:creationId xmlns:a16="http://schemas.microsoft.com/office/drawing/2014/main" id="{00000000-0008-0000-2000-00009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2" name="363 CuadroTexto">
          <a:extLst>
            <a:ext uri="{FF2B5EF4-FFF2-40B4-BE49-F238E27FC236}">
              <a16:creationId xmlns:a16="http://schemas.microsoft.com/office/drawing/2014/main" id="{00000000-0008-0000-2000-00009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3" name="364 CuadroTexto">
          <a:extLst>
            <a:ext uri="{FF2B5EF4-FFF2-40B4-BE49-F238E27FC236}">
              <a16:creationId xmlns:a16="http://schemas.microsoft.com/office/drawing/2014/main" id="{00000000-0008-0000-2000-00009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4" name="365 CuadroTexto">
          <a:extLst>
            <a:ext uri="{FF2B5EF4-FFF2-40B4-BE49-F238E27FC236}">
              <a16:creationId xmlns:a16="http://schemas.microsoft.com/office/drawing/2014/main" id="{00000000-0008-0000-2000-00009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5" name="366 CuadroTexto">
          <a:extLst>
            <a:ext uri="{FF2B5EF4-FFF2-40B4-BE49-F238E27FC236}">
              <a16:creationId xmlns:a16="http://schemas.microsoft.com/office/drawing/2014/main" id="{00000000-0008-0000-2000-00009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6" name="367 CuadroTexto">
          <a:extLst>
            <a:ext uri="{FF2B5EF4-FFF2-40B4-BE49-F238E27FC236}">
              <a16:creationId xmlns:a16="http://schemas.microsoft.com/office/drawing/2014/main" id="{00000000-0008-0000-2000-0000A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7" name="368 CuadroTexto">
          <a:extLst>
            <a:ext uri="{FF2B5EF4-FFF2-40B4-BE49-F238E27FC236}">
              <a16:creationId xmlns:a16="http://schemas.microsoft.com/office/drawing/2014/main" id="{00000000-0008-0000-2000-0000A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8" name="369 CuadroTexto">
          <a:extLst>
            <a:ext uri="{FF2B5EF4-FFF2-40B4-BE49-F238E27FC236}">
              <a16:creationId xmlns:a16="http://schemas.microsoft.com/office/drawing/2014/main" id="{00000000-0008-0000-2000-0000A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59" name="370 CuadroTexto">
          <a:extLst>
            <a:ext uri="{FF2B5EF4-FFF2-40B4-BE49-F238E27FC236}">
              <a16:creationId xmlns:a16="http://schemas.microsoft.com/office/drawing/2014/main" id="{00000000-0008-0000-2000-0000A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0" name="371 CuadroTexto">
          <a:extLst>
            <a:ext uri="{FF2B5EF4-FFF2-40B4-BE49-F238E27FC236}">
              <a16:creationId xmlns:a16="http://schemas.microsoft.com/office/drawing/2014/main" id="{00000000-0008-0000-2000-0000A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1" name="372 CuadroTexto">
          <a:extLst>
            <a:ext uri="{FF2B5EF4-FFF2-40B4-BE49-F238E27FC236}">
              <a16:creationId xmlns:a16="http://schemas.microsoft.com/office/drawing/2014/main" id="{00000000-0008-0000-2000-0000A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2" name="373 CuadroTexto">
          <a:extLst>
            <a:ext uri="{FF2B5EF4-FFF2-40B4-BE49-F238E27FC236}">
              <a16:creationId xmlns:a16="http://schemas.microsoft.com/office/drawing/2014/main" id="{00000000-0008-0000-2000-0000A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3" name="374 CuadroTexto">
          <a:extLst>
            <a:ext uri="{FF2B5EF4-FFF2-40B4-BE49-F238E27FC236}">
              <a16:creationId xmlns:a16="http://schemas.microsoft.com/office/drawing/2014/main" id="{00000000-0008-0000-2000-0000A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4" name="375 CuadroTexto">
          <a:extLst>
            <a:ext uri="{FF2B5EF4-FFF2-40B4-BE49-F238E27FC236}">
              <a16:creationId xmlns:a16="http://schemas.microsoft.com/office/drawing/2014/main" id="{00000000-0008-0000-2000-0000A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5" name="376 CuadroTexto">
          <a:extLst>
            <a:ext uri="{FF2B5EF4-FFF2-40B4-BE49-F238E27FC236}">
              <a16:creationId xmlns:a16="http://schemas.microsoft.com/office/drawing/2014/main" id="{00000000-0008-0000-2000-0000A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6" name="377 CuadroTexto">
          <a:extLst>
            <a:ext uri="{FF2B5EF4-FFF2-40B4-BE49-F238E27FC236}">
              <a16:creationId xmlns:a16="http://schemas.microsoft.com/office/drawing/2014/main" id="{00000000-0008-0000-2000-0000A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7" name="378 CuadroTexto">
          <a:extLst>
            <a:ext uri="{FF2B5EF4-FFF2-40B4-BE49-F238E27FC236}">
              <a16:creationId xmlns:a16="http://schemas.microsoft.com/office/drawing/2014/main" id="{00000000-0008-0000-2000-0000A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8" name="379 CuadroTexto">
          <a:extLst>
            <a:ext uri="{FF2B5EF4-FFF2-40B4-BE49-F238E27FC236}">
              <a16:creationId xmlns:a16="http://schemas.microsoft.com/office/drawing/2014/main" id="{00000000-0008-0000-2000-0000A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69" name="380 CuadroTexto">
          <a:extLst>
            <a:ext uri="{FF2B5EF4-FFF2-40B4-BE49-F238E27FC236}">
              <a16:creationId xmlns:a16="http://schemas.microsoft.com/office/drawing/2014/main" id="{00000000-0008-0000-2000-0000A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0" name="381 CuadroTexto">
          <a:extLst>
            <a:ext uri="{FF2B5EF4-FFF2-40B4-BE49-F238E27FC236}">
              <a16:creationId xmlns:a16="http://schemas.microsoft.com/office/drawing/2014/main" id="{00000000-0008-0000-2000-0000A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1" name="382 CuadroTexto">
          <a:extLst>
            <a:ext uri="{FF2B5EF4-FFF2-40B4-BE49-F238E27FC236}">
              <a16:creationId xmlns:a16="http://schemas.microsoft.com/office/drawing/2014/main" id="{00000000-0008-0000-2000-0000A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2" name="383 CuadroTexto">
          <a:extLst>
            <a:ext uri="{FF2B5EF4-FFF2-40B4-BE49-F238E27FC236}">
              <a16:creationId xmlns:a16="http://schemas.microsoft.com/office/drawing/2014/main" id="{00000000-0008-0000-2000-0000B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3" name="384 CuadroTexto">
          <a:extLst>
            <a:ext uri="{FF2B5EF4-FFF2-40B4-BE49-F238E27FC236}">
              <a16:creationId xmlns:a16="http://schemas.microsoft.com/office/drawing/2014/main" id="{00000000-0008-0000-2000-0000B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4" name="385 CuadroTexto">
          <a:extLst>
            <a:ext uri="{FF2B5EF4-FFF2-40B4-BE49-F238E27FC236}">
              <a16:creationId xmlns:a16="http://schemas.microsoft.com/office/drawing/2014/main" id="{00000000-0008-0000-2000-0000B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5" name="386 CuadroTexto">
          <a:extLst>
            <a:ext uri="{FF2B5EF4-FFF2-40B4-BE49-F238E27FC236}">
              <a16:creationId xmlns:a16="http://schemas.microsoft.com/office/drawing/2014/main" id="{00000000-0008-0000-2000-0000B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6" name="387 CuadroTexto">
          <a:extLst>
            <a:ext uri="{FF2B5EF4-FFF2-40B4-BE49-F238E27FC236}">
              <a16:creationId xmlns:a16="http://schemas.microsoft.com/office/drawing/2014/main" id="{00000000-0008-0000-2000-0000B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7" name="388 CuadroTexto">
          <a:extLst>
            <a:ext uri="{FF2B5EF4-FFF2-40B4-BE49-F238E27FC236}">
              <a16:creationId xmlns:a16="http://schemas.microsoft.com/office/drawing/2014/main" id="{00000000-0008-0000-2000-0000B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8" name="389 CuadroTexto">
          <a:extLst>
            <a:ext uri="{FF2B5EF4-FFF2-40B4-BE49-F238E27FC236}">
              <a16:creationId xmlns:a16="http://schemas.microsoft.com/office/drawing/2014/main" id="{00000000-0008-0000-2000-0000B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79" name="390 CuadroTexto">
          <a:extLst>
            <a:ext uri="{FF2B5EF4-FFF2-40B4-BE49-F238E27FC236}">
              <a16:creationId xmlns:a16="http://schemas.microsoft.com/office/drawing/2014/main" id="{00000000-0008-0000-2000-0000B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0" name="391 CuadroTexto">
          <a:extLst>
            <a:ext uri="{FF2B5EF4-FFF2-40B4-BE49-F238E27FC236}">
              <a16:creationId xmlns:a16="http://schemas.microsoft.com/office/drawing/2014/main" id="{00000000-0008-0000-2000-0000B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1" name="392 CuadroTexto">
          <a:extLst>
            <a:ext uri="{FF2B5EF4-FFF2-40B4-BE49-F238E27FC236}">
              <a16:creationId xmlns:a16="http://schemas.microsoft.com/office/drawing/2014/main" id="{00000000-0008-0000-2000-0000B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2" name="393 CuadroTexto">
          <a:extLst>
            <a:ext uri="{FF2B5EF4-FFF2-40B4-BE49-F238E27FC236}">
              <a16:creationId xmlns:a16="http://schemas.microsoft.com/office/drawing/2014/main" id="{00000000-0008-0000-2000-0000B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3" name="394 CuadroTexto">
          <a:extLst>
            <a:ext uri="{FF2B5EF4-FFF2-40B4-BE49-F238E27FC236}">
              <a16:creationId xmlns:a16="http://schemas.microsoft.com/office/drawing/2014/main" id="{00000000-0008-0000-2000-0000B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4" name="395 CuadroTexto">
          <a:extLst>
            <a:ext uri="{FF2B5EF4-FFF2-40B4-BE49-F238E27FC236}">
              <a16:creationId xmlns:a16="http://schemas.microsoft.com/office/drawing/2014/main" id="{00000000-0008-0000-2000-0000B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5" name="396 CuadroTexto">
          <a:extLst>
            <a:ext uri="{FF2B5EF4-FFF2-40B4-BE49-F238E27FC236}">
              <a16:creationId xmlns:a16="http://schemas.microsoft.com/office/drawing/2014/main" id="{00000000-0008-0000-2000-0000B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6" name="397 CuadroTexto">
          <a:extLst>
            <a:ext uri="{FF2B5EF4-FFF2-40B4-BE49-F238E27FC236}">
              <a16:creationId xmlns:a16="http://schemas.microsoft.com/office/drawing/2014/main" id="{00000000-0008-0000-2000-0000B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7" name="398 CuadroTexto">
          <a:extLst>
            <a:ext uri="{FF2B5EF4-FFF2-40B4-BE49-F238E27FC236}">
              <a16:creationId xmlns:a16="http://schemas.microsoft.com/office/drawing/2014/main" id="{00000000-0008-0000-2000-0000B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8" name="399 CuadroTexto">
          <a:extLst>
            <a:ext uri="{FF2B5EF4-FFF2-40B4-BE49-F238E27FC236}">
              <a16:creationId xmlns:a16="http://schemas.microsoft.com/office/drawing/2014/main" id="{00000000-0008-0000-2000-0000C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89" name="400 CuadroTexto">
          <a:extLst>
            <a:ext uri="{FF2B5EF4-FFF2-40B4-BE49-F238E27FC236}">
              <a16:creationId xmlns:a16="http://schemas.microsoft.com/office/drawing/2014/main" id="{00000000-0008-0000-2000-0000C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0" name="401 CuadroTexto">
          <a:extLst>
            <a:ext uri="{FF2B5EF4-FFF2-40B4-BE49-F238E27FC236}">
              <a16:creationId xmlns:a16="http://schemas.microsoft.com/office/drawing/2014/main" id="{00000000-0008-0000-2000-0000C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1" name="402 CuadroTexto">
          <a:extLst>
            <a:ext uri="{FF2B5EF4-FFF2-40B4-BE49-F238E27FC236}">
              <a16:creationId xmlns:a16="http://schemas.microsoft.com/office/drawing/2014/main" id="{00000000-0008-0000-2000-0000C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2" name="403 CuadroTexto">
          <a:extLst>
            <a:ext uri="{FF2B5EF4-FFF2-40B4-BE49-F238E27FC236}">
              <a16:creationId xmlns:a16="http://schemas.microsoft.com/office/drawing/2014/main" id="{00000000-0008-0000-2000-0000C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3" name="404 CuadroTexto">
          <a:extLst>
            <a:ext uri="{FF2B5EF4-FFF2-40B4-BE49-F238E27FC236}">
              <a16:creationId xmlns:a16="http://schemas.microsoft.com/office/drawing/2014/main" id="{00000000-0008-0000-2000-0000C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4" name="405 CuadroTexto">
          <a:extLst>
            <a:ext uri="{FF2B5EF4-FFF2-40B4-BE49-F238E27FC236}">
              <a16:creationId xmlns:a16="http://schemas.microsoft.com/office/drawing/2014/main" id="{00000000-0008-0000-2000-0000C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5" name="406 CuadroTexto">
          <a:extLst>
            <a:ext uri="{FF2B5EF4-FFF2-40B4-BE49-F238E27FC236}">
              <a16:creationId xmlns:a16="http://schemas.microsoft.com/office/drawing/2014/main" id="{00000000-0008-0000-2000-0000C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6" name="407 CuadroTexto">
          <a:extLst>
            <a:ext uri="{FF2B5EF4-FFF2-40B4-BE49-F238E27FC236}">
              <a16:creationId xmlns:a16="http://schemas.microsoft.com/office/drawing/2014/main" id="{00000000-0008-0000-2000-0000C8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7" name="408 CuadroTexto">
          <a:extLst>
            <a:ext uri="{FF2B5EF4-FFF2-40B4-BE49-F238E27FC236}">
              <a16:creationId xmlns:a16="http://schemas.microsoft.com/office/drawing/2014/main" id="{00000000-0008-0000-2000-0000C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8" name="409 CuadroTexto">
          <a:extLst>
            <a:ext uri="{FF2B5EF4-FFF2-40B4-BE49-F238E27FC236}">
              <a16:creationId xmlns:a16="http://schemas.microsoft.com/office/drawing/2014/main" id="{00000000-0008-0000-2000-0000C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299" name="410 CuadroTexto">
          <a:extLst>
            <a:ext uri="{FF2B5EF4-FFF2-40B4-BE49-F238E27FC236}">
              <a16:creationId xmlns:a16="http://schemas.microsoft.com/office/drawing/2014/main" id="{00000000-0008-0000-2000-0000C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0" name="411 CuadroTexto">
          <a:extLst>
            <a:ext uri="{FF2B5EF4-FFF2-40B4-BE49-F238E27FC236}">
              <a16:creationId xmlns:a16="http://schemas.microsoft.com/office/drawing/2014/main" id="{00000000-0008-0000-2000-0000C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1" name="412 CuadroTexto">
          <a:extLst>
            <a:ext uri="{FF2B5EF4-FFF2-40B4-BE49-F238E27FC236}">
              <a16:creationId xmlns:a16="http://schemas.microsoft.com/office/drawing/2014/main" id="{00000000-0008-0000-2000-0000C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2" name="413 CuadroTexto">
          <a:extLst>
            <a:ext uri="{FF2B5EF4-FFF2-40B4-BE49-F238E27FC236}">
              <a16:creationId xmlns:a16="http://schemas.microsoft.com/office/drawing/2014/main" id="{00000000-0008-0000-2000-0000C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3" name="414 CuadroTexto">
          <a:extLst>
            <a:ext uri="{FF2B5EF4-FFF2-40B4-BE49-F238E27FC236}">
              <a16:creationId xmlns:a16="http://schemas.microsoft.com/office/drawing/2014/main" id="{00000000-0008-0000-2000-0000C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4" name="415 CuadroTexto">
          <a:extLst>
            <a:ext uri="{FF2B5EF4-FFF2-40B4-BE49-F238E27FC236}">
              <a16:creationId xmlns:a16="http://schemas.microsoft.com/office/drawing/2014/main" id="{00000000-0008-0000-2000-0000D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5" name="416 CuadroTexto">
          <a:extLst>
            <a:ext uri="{FF2B5EF4-FFF2-40B4-BE49-F238E27FC236}">
              <a16:creationId xmlns:a16="http://schemas.microsoft.com/office/drawing/2014/main" id="{00000000-0008-0000-2000-0000D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6" name="417 CuadroTexto">
          <a:extLst>
            <a:ext uri="{FF2B5EF4-FFF2-40B4-BE49-F238E27FC236}">
              <a16:creationId xmlns:a16="http://schemas.microsoft.com/office/drawing/2014/main" id="{00000000-0008-0000-2000-0000D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7" name="418 CuadroTexto">
          <a:extLst>
            <a:ext uri="{FF2B5EF4-FFF2-40B4-BE49-F238E27FC236}">
              <a16:creationId xmlns:a16="http://schemas.microsoft.com/office/drawing/2014/main" id="{00000000-0008-0000-2000-0000D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8" name="419 CuadroTexto">
          <a:extLst>
            <a:ext uri="{FF2B5EF4-FFF2-40B4-BE49-F238E27FC236}">
              <a16:creationId xmlns:a16="http://schemas.microsoft.com/office/drawing/2014/main" id="{00000000-0008-0000-2000-0000D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09" name="420 CuadroTexto">
          <a:extLst>
            <a:ext uri="{FF2B5EF4-FFF2-40B4-BE49-F238E27FC236}">
              <a16:creationId xmlns:a16="http://schemas.microsoft.com/office/drawing/2014/main" id="{00000000-0008-0000-2000-0000D5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0" name="421 CuadroTexto">
          <a:extLst>
            <a:ext uri="{FF2B5EF4-FFF2-40B4-BE49-F238E27FC236}">
              <a16:creationId xmlns:a16="http://schemas.microsoft.com/office/drawing/2014/main" id="{00000000-0008-0000-2000-0000D6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11" name="422 CuadroTexto">
          <a:extLst>
            <a:ext uri="{FF2B5EF4-FFF2-40B4-BE49-F238E27FC236}">
              <a16:creationId xmlns:a16="http://schemas.microsoft.com/office/drawing/2014/main" id="{00000000-0008-0000-2000-0000D7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92366" cy="207869"/>
    <xdr:sp macro="" textlink="">
      <xdr:nvSpPr>
        <xdr:cNvPr id="4312" name="423 CuadroTexto">
          <a:extLst>
            <a:ext uri="{FF2B5EF4-FFF2-40B4-BE49-F238E27FC236}">
              <a16:creationId xmlns:a16="http://schemas.microsoft.com/office/drawing/2014/main" id="{00000000-0008-0000-2000-0000D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3" name="424 CuadroTexto">
          <a:extLst>
            <a:ext uri="{FF2B5EF4-FFF2-40B4-BE49-F238E27FC236}">
              <a16:creationId xmlns:a16="http://schemas.microsoft.com/office/drawing/2014/main" id="{00000000-0008-0000-2000-0000D9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4" name="425 CuadroTexto">
          <a:extLst>
            <a:ext uri="{FF2B5EF4-FFF2-40B4-BE49-F238E27FC236}">
              <a16:creationId xmlns:a16="http://schemas.microsoft.com/office/drawing/2014/main" id="{00000000-0008-0000-2000-0000DA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5" name="426 CuadroTexto">
          <a:extLst>
            <a:ext uri="{FF2B5EF4-FFF2-40B4-BE49-F238E27FC236}">
              <a16:creationId xmlns:a16="http://schemas.microsoft.com/office/drawing/2014/main" id="{00000000-0008-0000-2000-0000DB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6" name="427 CuadroTexto">
          <a:extLst>
            <a:ext uri="{FF2B5EF4-FFF2-40B4-BE49-F238E27FC236}">
              <a16:creationId xmlns:a16="http://schemas.microsoft.com/office/drawing/2014/main" id="{00000000-0008-0000-2000-0000DC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7" name="428 CuadroTexto">
          <a:extLst>
            <a:ext uri="{FF2B5EF4-FFF2-40B4-BE49-F238E27FC236}">
              <a16:creationId xmlns:a16="http://schemas.microsoft.com/office/drawing/2014/main" id="{00000000-0008-0000-2000-0000DD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8" name="429 CuadroTexto">
          <a:extLst>
            <a:ext uri="{FF2B5EF4-FFF2-40B4-BE49-F238E27FC236}">
              <a16:creationId xmlns:a16="http://schemas.microsoft.com/office/drawing/2014/main" id="{00000000-0008-0000-2000-0000DE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19" name="430 CuadroTexto">
          <a:extLst>
            <a:ext uri="{FF2B5EF4-FFF2-40B4-BE49-F238E27FC236}">
              <a16:creationId xmlns:a16="http://schemas.microsoft.com/office/drawing/2014/main" id="{00000000-0008-0000-2000-0000DF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0" name="431 CuadroTexto">
          <a:extLst>
            <a:ext uri="{FF2B5EF4-FFF2-40B4-BE49-F238E27FC236}">
              <a16:creationId xmlns:a16="http://schemas.microsoft.com/office/drawing/2014/main" id="{00000000-0008-0000-2000-0000E0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1" name="432 CuadroTexto">
          <a:extLst>
            <a:ext uri="{FF2B5EF4-FFF2-40B4-BE49-F238E27FC236}">
              <a16:creationId xmlns:a16="http://schemas.microsoft.com/office/drawing/2014/main" id="{00000000-0008-0000-2000-0000E1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2" name="433 CuadroTexto">
          <a:extLst>
            <a:ext uri="{FF2B5EF4-FFF2-40B4-BE49-F238E27FC236}">
              <a16:creationId xmlns:a16="http://schemas.microsoft.com/office/drawing/2014/main" id="{00000000-0008-0000-2000-0000E2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3" name="434 CuadroTexto">
          <a:extLst>
            <a:ext uri="{FF2B5EF4-FFF2-40B4-BE49-F238E27FC236}">
              <a16:creationId xmlns:a16="http://schemas.microsoft.com/office/drawing/2014/main" id="{00000000-0008-0000-2000-0000E3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4" name="435 CuadroTexto">
          <a:extLst>
            <a:ext uri="{FF2B5EF4-FFF2-40B4-BE49-F238E27FC236}">
              <a16:creationId xmlns:a16="http://schemas.microsoft.com/office/drawing/2014/main" id="{00000000-0008-0000-2000-0000E4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5" name="436 CuadroTexto">
          <a:extLst>
            <a:ext uri="{FF2B5EF4-FFF2-40B4-BE49-F238E27FC236}">
              <a16:creationId xmlns:a16="http://schemas.microsoft.com/office/drawing/2014/main" id="{00000000-0008-0000-2000-0000E5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6" name="437 CuadroTexto">
          <a:extLst>
            <a:ext uri="{FF2B5EF4-FFF2-40B4-BE49-F238E27FC236}">
              <a16:creationId xmlns:a16="http://schemas.microsoft.com/office/drawing/2014/main" id="{00000000-0008-0000-2000-0000E6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7" name="438 CuadroTexto">
          <a:extLst>
            <a:ext uri="{FF2B5EF4-FFF2-40B4-BE49-F238E27FC236}">
              <a16:creationId xmlns:a16="http://schemas.microsoft.com/office/drawing/2014/main" id="{00000000-0008-0000-2000-0000E7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92366" cy="207869"/>
    <xdr:sp macro="" textlink="">
      <xdr:nvSpPr>
        <xdr:cNvPr id="4328" name="439 CuadroTexto">
          <a:extLst>
            <a:ext uri="{FF2B5EF4-FFF2-40B4-BE49-F238E27FC236}">
              <a16:creationId xmlns:a16="http://schemas.microsoft.com/office/drawing/2014/main" id="{00000000-0008-0000-2000-0000E8100000}"/>
            </a:ext>
          </a:extLst>
        </xdr:cNvPr>
        <xdr:cNvSpPr txBox="1"/>
      </xdr:nvSpPr>
      <xdr:spPr>
        <a:xfrm>
          <a:off x="1082040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11</xdr:col>
      <xdr:colOff>0</xdr:colOff>
      <xdr:row>10</xdr:row>
      <xdr:rowOff>0</xdr:rowOff>
    </xdr:from>
    <xdr:ext cx="184731" cy="264560"/>
    <xdr:sp macro="" textlink="">
      <xdr:nvSpPr>
        <xdr:cNvPr id="4329" name="440 CuadroTexto">
          <a:extLst>
            <a:ext uri="{FF2B5EF4-FFF2-40B4-BE49-F238E27FC236}">
              <a16:creationId xmlns:a16="http://schemas.microsoft.com/office/drawing/2014/main" id="{00000000-0008-0000-2000-0000E9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0" name="441 CuadroTexto">
          <a:extLst>
            <a:ext uri="{FF2B5EF4-FFF2-40B4-BE49-F238E27FC236}">
              <a16:creationId xmlns:a16="http://schemas.microsoft.com/office/drawing/2014/main" id="{00000000-0008-0000-2000-0000EA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1" name="442 CuadroTexto">
          <a:extLst>
            <a:ext uri="{FF2B5EF4-FFF2-40B4-BE49-F238E27FC236}">
              <a16:creationId xmlns:a16="http://schemas.microsoft.com/office/drawing/2014/main" id="{00000000-0008-0000-2000-0000EB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2" name="443 CuadroTexto">
          <a:extLst>
            <a:ext uri="{FF2B5EF4-FFF2-40B4-BE49-F238E27FC236}">
              <a16:creationId xmlns:a16="http://schemas.microsoft.com/office/drawing/2014/main" id="{00000000-0008-0000-2000-0000EC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3" name="444 CuadroTexto">
          <a:extLst>
            <a:ext uri="{FF2B5EF4-FFF2-40B4-BE49-F238E27FC236}">
              <a16:creationId xmlns:a16="http://schemas.microsoft.com/office/drawing/2014/main" id="{00000000-0008-0000-2000-0000ED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4" name="445 CuadroTexto">
          <a:extLst>
            <a:ext uri="{FF2B5EF4-FFF2-40B4-BE49-F238E27FC236}">
              <a16:creationId xmlns:a16="http://schemas.microsoft.com/office/drawing/2014/main" id="{00000000-0008-0000-2000-0000EE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5" name="446 CuadroTexto">
          <a:extLst>
            <a:ext uri="{FF2B5EF4-FFF2-40B4-BE49-F238E27FC236}">
              <a16:creationId xmlns:a16="http://schemas.microsoft.com/office/drawing/2014/main" id="{00000000-0008-0000-2000-0000EF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6" name="447 CuadroTexto">
          <a:extLst>
            <a:ext uri="{FF2B5EF4-FFF2-40B4-BE49-F238E27FC236}">
              <a16:creationId xmlns:a16="http://schemas.microsoft.com/office/drawing/2014/main" id="{00000000-0008-0000-2000-0000F0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7" name="448 CuadroTexto">
          <a:extLst>
            <a:ext uri="{FF2B5EF4-FFF2-40B4-BE49-F238E27FC236}">
              <a16:creationId xmlns:a16="http://schemas.microsoft.com/office/drawing/2014/main" id="{00000000-0008-0000-2000-0000F1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8" name="449 CuadroTexto">
          <a:extLst>
            <a:ext uri="{FF2B5EF4-FFF2-40B4-BE49-F238E27FC236}">
              <a16:creationId xmlns:a16="http://schemas.microsoft.com/office/drawing/2014/main" id="{00000000-0008-0000-2000-0000F2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39" name="450 CuadroTexto">
          <a:extLst>
            <a:ext uri="{FF2B5EF4-FFF2-40B4-BE49-F238E27FC236}">
              <a16:creationId xmlns:a16="http://schemas.microsoft.com/office/drawing/2014/main" id="{00000000-0008-0000-2000-0000F3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340" name="451 CuadroTexto">
          <a:extLst>
            <a:ext uri="{FF2B5EF4-FFF2-40B4-BE49-F238E27FC236}">
              <a16:creationId xmlns:a16="http://schemas.microsoft.com/office/drawing/2014/main" id="{00000000-0008-0000-2000-0000F410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41" name="17 CuadroTexto">
          <a:extLst>
            <a:ext uri="{FF2B5EF4-FFF2-40B4-BE49-F238E27FC236}">
              <a16:creationId xmlns:a16="http://schemas.microsoft.com/office/drawing/2014/main" id="{00000000-0008-0000-2000-0000F510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342" name="90 CuadroTexto">
          <a:extLst>
            <a:ext uri="{FF2B5EF4-FFF2-40B4-BE49-F238E27FC236}">
              <a16:creationId xmlns:a16="http://schemas.microsoft.com/office/drawing/2014/main" id="{00000000-0008-0000-2000-0000F6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3" name="91 CuadroTexto">
          <a:extLst>
            <a:ext uri="{FF2B5EF4-FFF2-40B4-BE49-F238E27FC236}">
              <a16:creationId xmlns:a16="http://schemas.microsoft.com/office/drawing/2014/main" id="{00000000-0008-0000-2000-0000F7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4" name="92 CuadroTexto">
          <a:extLst>
            <a:ext uri="{FF2B5EF4-FFF2-40B4-BE49-F238E27FC236}">
              <a16:creationId xmlns:a16="http://schemas.microsoft.com/office/drawing/2014/main" id="{00000000-0008-0000-2000-0000F8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5" name="93 CuadroTexto">
          <a:extLst>
            <a:ext uri="{FF2B5EF4-FFF2-40B4-BE49-F238E27FC236}">
              <a16:creationId xmlns:a16="http://schemas.microsoft.com/office/drawing/2014/main" id="{00000000-0008-0000-2000-0000F9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6" name="94 CuadroTexto">
          <a:extLst>
            <a:ext uri="{FF2B5EF4-FFF2-40B4-BE49-F238E27FC236}">
              <a16:creationId xmlns:a16="http://schemas.microsoft.com/office/drawing/2014/main" id="{00000000-0008-0000-2000-0000FA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7" name="95 CuadroTexto">
          <a:extLst>
            <a:ext uri="{FF2B5EF4-FFF2-40B4-BE49-F238E27FC236}">
              <a16:creationId xmlns:a16="http://schemas.microsoft.com/office/drawing/2014/main" id="{00000000-0008-0000-2000-0000FB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8" name="96 CuadroTexto">
          <a:extLst>
            <a:ext uri="{FF2B5EF4-FFF2-40B4-BE49-F238E27FC236}">
              <a16:creationId xmlns:a16="http://schemas.microsoft.com/office/drawing/2014/main" id="{00000000-0008-0000-2000-0000FC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49" name="97 CuadroTexto">
          <a:extLst>
            <a:ext uri="{FF2B5EF4-FFF2-40B4-BE49-F238E27FC236}">
              <a16:creationId xmlns:a16="http://schemas.microsoft.com/office/drawing/2014/main" id="{00000000-0008-0000-2000-0000FD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0" name="98 CuadroTexto">
          <a:extLst>
            <a:ext uri="{FF2B5EF4-FFF2-40B4-BE49-F238E27FC236}">
              <a16:creationId xmlns:a16="http://schemas.microsoft.com/office/drawing/2014/main" id="{00000000-0008-0000-2000-0000FE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1" name="99 CuadroTexto">
          <a:extLst>
            <a:ext uri="{FF2B5EF4-FFF2-40B4-BE49-F238E27FC236}">
              <a16:creationId xmlns:a16="http://schemas.microsoft.com/office/drawing/2014/main" id="{00000000-0008-0000-2000-0000FF10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2" name="100 CuadroTexto">
          <a:extLst>
            <a:ext uri="{FF2B5EF4-FFF2-40B4-BE49-F238E27FC236}">
              <a16:creationId xmlns:a16="http://schemas.microsoft.com/office/drawing/2014/main" id="{00000000-0008-0000-2000-00000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353" name="101 CuadroTexto">
          <a:extLst>
            <a:ext uri="{FF2B5EF4-FFF2-40B4-BE49-F238E27FC236}">
              <a16:creationId xmlns:a16="http://schemas.microsoft.com/office/drawing/2014/main" id="{00000000-0008-0000-2000-000001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354" name="118 CuadroTexto">
          <a:extLst>
            <a:ext uri="{FF2B5EF4-FFF2-40B4-BE49-F238E27FC236}">
              <a16:creationId xmlns:a16="http://schemas.microsoft.com/office/drawing/2014/main" id="{00000000-0008-0000-2000-00000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5" name="119 CuadroTexto">
          <a:extLst>
            <a:ext uri="{FF2B5EF4-FFF2-40B4-BE49-F238E27FC236}">
              <a16:creationId xmlns:a16="http://schemas.microsoft.com/office/drawing/2014/main" id="{00000000-0008-0000-2000-00000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6" name="120 CuadroTexto">
          <a:extLst>
            <a:ext uri="{FF2B5EF4-FFF2-40B4-BE49-F238E27FC236}">
              <a16:creationId xmlns:a16="http://schemas.microsoft.com/office/drawing/2014/main" id="{00000000-0008-0000-2000-00000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7" name="121 CuadroTexto">
          <a:extLst>
            <a:ext uri="{FF2B5EF4-FFF2-40B4-BE49-F238E27FC236}">
              <a16:creationId xmlns:a16="http://schemas.microsoft.com/office/drawing/2014/main" id="{00000000-0008-0000-2000-00000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8" name="122 CuadroTexto">
          <a:extLst>
            <a:ext uri="{FF2B5EF4-FFF2-40B4-BE49-F238E27FC236}">
              <a16:creationId xmlns:a16="http://schemas.microsoft.com/office/drawing/2014/main" id="{00000000-0008-0000-2000-00000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59" name="123 CuadroTexto">
          <a:extLst>
            <a:ext uri="{FF2B5EF4-FFF2-40B4-BE49-F238E27FC236}">
              <a16:creationId xmlns:a16="http://schemas.microsoft.com/office/drawing/2014/main" id="{00000000-0008-0000-2000-00000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0" name="124 CuadroTexto">
          <a:extLst>
            <a:ext uri="{FF2B5EF4-FFF2-40B4-BE49-F238E27FC236}">
              <a16:creationId xmlns:a16="http://schemas.microsoft.com/office/drawing/2014/main" id="{00000000-0008-0000-2000-00000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1" name="125 CuadroTexto">
          <a:extLst>
            <a:ext uri="{FF2B5EF4-FFF2-40B4-BE49-F238E27FC236}">
              <a16:creationId xmlns:a16="http://schemas.microsoft.com/office/drawing/2014/main" id="{00000000-0008-0000-2000-00000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2" name="143 CuadroTexto">
          <a:extLst>
            <a:ext uri="{FF2B5EF4-FFF2-40B4-BE49-F238E27FC236}">
              <a16:creationId xmlns:a16="http://schemas.microsoft.com/office/drawing/2014/main" id="{00000000-0008-0000-2000-00000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3" name="144 CuadroTexto">
          <a:extLst>
            <a:ext uri="{FF2B5EF4-FFF2-40B4-BE49-F238E27FC236}">
              <a16:creationId xmlns:a16="http://schemas.microsoft.com/office/drawing/2014/main" id="{00000000-0008-0000-2000-00000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4" name="145 CuadroTexto">
          <a:extLst>
            <a:ext uri="{FF2B5EF4-FFF2-40B4-BE49-F238E27FC236}">
              <a16:creationId xmlns:a16="http://schemas.microsoft.com/office/drawing/2014/main" id="{00000000-0008-0000-2000-00000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5" name="146 CuadroTexto">
          <a:extLst>
            <a:ext uri="{FF2B5EF4-FFF2-40B4-BE49-F238E27FC236}">
              <a16:creationId xmlns:a16="http://schemas.microsoft.com/office/drawing/2014/main" id="{00000000-0008-0000-2000-00000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6" name="147 CuadroTexto">
          <a:extLst>
            <a:ext uri="{FF2B5EF4-FFF2-40B4-BE49-F238E27FC236}">
              <a16:creationId xmlns:a16="http://schemas.microsoft.com/office/drawing/2014/main" id="{00000000-0008-0000-2000-00000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7" name="148 CuadroTexto">
          <a:extLst>
            <a:ext uri="{FF2B5EF4-FFF2-40B4-BE49-F238E27FC236}">
              <a16:creationId xmlns:a16="http://schemas.microsoft.com/office/drawing/2014/main" id="{00000000-0008-0000-2000-00000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8" name="149 CuadroTexto">
          <a:extLst>
            <a:ext uri="{FF2B5EF4-FFF2-40B4-BE49-F238E27FC236}">
              <a16:creationId xmlns:a16="http://schemas.microsoft.com/office/drawing/2014/main" id="{00000000-0008-0000-2000-00001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69" name="150 CuadroTexto">
          <a:extLst>
            <a:ext uri="{FF2B5EF4-FFF2-40B4-BE49-F238E27FC236}">
              <a16:creationId xmlns:a16="http://schemas.microsoft.com/office/drawing/2014/main" id="{00000000-0008-0000-2000-00001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0" name="151 CuadroTexto">
          <a:extLst>
            <a:ext uri="{FF2B5EF4-FFF2-40B4-BE49-F238E27FC236}">
              <a16:creationId xmlns:a16="http://schemas.microsoft.com/office/drawing/2014/main" id="{00000000-0008-0000-2000-00001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1" name="152 CuadroTexto">
          <a:extLst>
            <a:ext uri="{FF2B5EF4-FFF2-40B4-BE49-F238E27FC236}">
              <a16:creationId xmlns:a16="http://schemas.microsoft.com/office/drawing/2014/main" id="{00000000-0008-0000-2000-00001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2" name="153 CuadroTexto">
          <a:extLst>
            <a:ext uri="{FF2B5EF4-FFF2-40B4-BE49-F238E27FC236}">
              <a16:creationId xmlns:a16="http://schemas.microsoft.com/office/drawing/2014/main" id="{00000000-0008-0000-2000-00001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3" name="154 CuadroTexto">
          <a:extLst>
            <a:ext uri="{FF2B5EF4-FFF2-40B4-BE49-F238E27FC236}">
              <a16:creationId xmlns:a16="http://schemas.microsoft.com/office/drawing/2014/main" id="{00000000-0008-0000-2000-00001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4" name="155 CuadroTexto">
          <a:extLst>
            <a:ext uri="{FF2B5EF4-FFF2-40B4-BE49-F238E27FC236}">
              <a16:creationId xmlns:a16="http://schemas.microsoft.com/office/drawing/2014/main" id="{00000000-0008-0000-2000-00001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5" name="156 CuadroTexto">
          <a:extLst>
            <a:ext uri="{FF2B5EF4-FFF2-40B4-BE49-F238E27FC236}">
              <a16:creationId xmlns:a16="http://schemas.microsoft.com/office/drawing/2014/main" id="{00000000-0008-0000-2000-00001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6" name="157 CuadroTexto">
          <a:extLst>
            <a:ext uri="{FF2B5EF4-FFF2-40B4-BE49-F238E27FC236}">
              <a16:creationId xmlns:a16="http://schemas.microsoft.com/office/drawing/2014/main" id="{00000000-0008-0000-2000-00001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7" name="158 CuadroTexto">
          <a:extLst>
            <a:ext uri="{FF2B5EF4-FFF2-40B4-BE49-F238E27FC236}">
              <a16:creationId xmlns:a16="http://schemas.microsoft.com/office/drawing/2014/main" id="{00000000-0008-0000-2000-00001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8" name="159 CuadroTexto">
          <a:extLst>
            <a:ext uri="{FF2B5EF4-FFF2-40B4-BE49-F238E27FC236}">
              <a16:creationId xmlns:a16="http://schemas.microsoft.com/office/drawing/2014/main" id="{00000000-0008-0000-2000-00001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79" name="160 CuadroTexto">
          <a:extLst>
            <a:ext uri="{FF2B5EF4-FFF2-40B4-BE49-F238E27FC236}">
              <a16:creationId xmlns:a16="http://schemas.microsoft.com/office/drawing/2014/main" id="{00000000-0008-0000-2000-00001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0" name="161 CuadroTexto">
          <a:extLst>
            <a:ext uri="{FF2B5EF4-FFF2-40B4-BE49-F238E27FC236}">
              <a16:creationId xmlns:a16="http://schemas.microsoft.com/office/drawing/2014/main" id="{00000000-0008-0000-2000-00001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1" name="162 CuadroTexto">
          <a:extLst>
            <a:ext uri="{FF2B5EF4-FFF2-40B4-BE49-F238E27FC236}">
              <a16:creationId xmlns:a16="http://schemas.microsoft.com/office/drawing/2014/main" id="{00000000-0008-0000-2000-00001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2" name="163 CuadroTexto">
          <a:extLst>
            <a:ext uri="{FF2B5EF4-FFF2-40B4-BE49-F238E27FC236}">
              <a16:creationId xmlns:a16="http://schemas.microsoft.com/office/drawing/2014/main" id="{00000000-0008-0000-2000-00001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3" name="164 CuadroTexto">
          <a:extLst>
            <a:ext uri="{FF2B5EF4-FFF2-40B4-BE49-F238E27FC236}">
              <a16:creationId xmlns:a16="http://schemas.microsoft.com/office/drawing/2014/main" id="{00000000-0008-0000-2000-00001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4" name="165 CuadroTexto">
          <a:extLst>
            <a:ext uri="{FF2B5EF4-FFF2-40B4-BE49-F238E27FC236}">
              <a16:creationId xmlns:a16="http://schemas.microsoft.com/office/drawing/2014/main" id="{00000000-0008-0000-2000-00002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5" name="166 CuadroTexto">
          <a:extLst>
            <a:ext uri="{FF2B5EF4-FFF2-40B4-BE49-F238E27FC236}">
              <a16:creationId xmlns:a16="http://schemas.microsoft.com/office/drawing/2014/main" id="{00000000-0008-0000-2000-00002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6" name="167 CuadroTexto">
          <a:extLst>
            <a:ext uri="{FF2B5EF4-FFF2-40B4-BE49-F238E27FC236}">
              <a16:creationId xmlns:a16="http://schemas.microsoft.com/office/drawing/2014/main" id="{00000000-0008-0000-2000-00002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7" name="168 CuadroTexto">
          <a:extLst>
            <a:ext uri="{FF2B5EF4-FFF2-40B4-BE49-F238E27FC236}">
              <a16:creationId xmlns:a16="http://schemas.microsoft.com/office/drawing/2014/main" id="{00000000-0008-0000-2000-00002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8" name="169 CuadroTexto">
          <a:extLst>
            <a:ext uri="{FF2B5EF4-FFF2-40B4-BE49-F238E27FC236}">
              <a16:creationId xmlns:a16="http://schemas.microsoft.com/office/drawing/2014/main" id="{00000000-0008-0000-2000-00002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89" name="170 CuadroTexto">
          <a:extLst>
            <a:ext uri="{FF2B5EF4-FFF2-40B4-BE49-F238E27FC236}">
              <a16:creationId xmlns:a16="http://schemas.microsoft.com/office/drawing/2014/main" id="{00000000-0008-0000-2000-00002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0" name="171 CuadroTexto">
          <a:extLst>
            <a:ext uri="{FF2B5EF4-FFF2-40B4-BE49-F238E27FC236}">
              <a16:creationId xmlns:a16="http://schemas.microsoft.com/office/drawing/2014/main" id="{00000000-0008-0000-2000-00002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1" name="172 CuadroTexto">
          <a:extLst>
            <a:ext uri="{FF2B5EF4-FFF2-40B4-BE49-F238E27FC236}">
              <a16:creationId xmlns:a16="http://schemas.microsoft.com/office/drawing/2014/main" id="{00000000-0008-0000-2000-00002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2" name="173 CuadroTexto">
          <a:extLst>
            <a:ext uri="{FF2B5EF4-FFF2-40B4-BE49-F238E27FC236}">
              <a16:creationId xmlns:a16="http://schemas.microsoft.com/office/drawing/2014/main" id="{00000000-0008-0000-2000-00002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3" name="174 CuadroTexto">
          <a:extLst>
            <a:ext uri="{FF2B5EF4-FFF2-40B4-BE49-F238E27FC236}">
              <a16:creationId xmlns:a16="http://schemas.microsoft.com/office/drawing/2014/main" id="{00000000-0008-0000-2000-00002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4" name="175 CuadroTexto">
          <a:extLst>
            <a:ext uri="{FF2B5EF4-FFF2-40B4-BE49-F238E27FC236}">
              <a16:creationId xmlns:a16="http://schemas.microsoft.com/office/drawing/2014/main" id="{00000000-0008-0000-2000-00002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5" name="176 CuadroTexto">
          <a:extLst>
            <a:ext uri="{FF2B5EF4-FFF2-40B4-BE49-F238E27FC236}">
              <a16:creationId xmlns:a16="http://schemas.microsoft.com/office/drawing/2014/main" id="{00000000-0008-0000-2000-00002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6" name="177 CuadroTexto">
          <a:extLst>
            <a:ext uri="{FF2B5EF4-FFF2-40B4-BE49-F238E27FC236}">
              <a16:creationId xmlns:a16="http://schemas.microsoft.com/office/drawing/2014/main" id="{00000000-0008-0000-2000-00002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7" name="178 CuadroTexto">
          <a:extLst>
            <a:ext uri="{FF2B5EF4-FFF2-40B4-BE49-F238E27FC236}">
              <a16:creationId xmlns:a16="http://schemas.microsoft.com/office/drawing/2014/main" id="{00000000-0008-0000-2000-00002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8" name="179 CuadroTexto">
          <a:extLst>
            <a:ext uri="{FF2B5EF4-FFF2-40B4-BE49-F238E27FC236}">
              <a16:creationId xmlns:a16="http://schemas.microsoft.com/office/drawing/2014/main" id="{00000000-0008-0000-2000-00002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399" name="180 CuadroTexto">
          <a:extLst>
            <a:ext uri="{FF2B5EF4-FFF2-40B4-BE49-F238E27FC236}">
              <a16:creationId xmlns:a16="http://schemas.microsoft.com/office/drawing/2014/main" id="{00000000-0008-0000-2000-00002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0" name="181 CuadroTexto">
          <a:extLst>
            <a:ext uri="{FF2B5EF4-FFF2-40B4-BE49-F238E27FC236}">
              <a16:creationId xmlns:a16="http://schemas.microsoft.com/office/drawing/2014/main" id="{00000000-0008-0000-2000-00003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1" name="182 CuadroTexto">
          <a:extLst>
            <a:ext uri="{FF2B5EF4-FFF2-40B4-BE49-F238E27FC236}">
              <a16:creationId xmlns:a16="http://schemas.microsoft.com/office/drawing/2014/main" id="{00000000-0008-0000-2000-00003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2" name="183 CuadroTexto">
          <a:extLst>
            <a:ext uri="{FF2B5EF4-FFF2-40B4-BE49-F238E27FC236}">
              <a16:creationId xmlns:a16="http://schemas.microsoft.com/office/drawing/2014/main" id="{00000000-0008-0000-2000-00003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3" name="184 CuadroTexto">
          <a:extLst>
            <a:ext uri="{FF2B5EF4-FFF2-40B4-BE49-F238E27FC236}">
              <a16:creationId xmlns:a16="http://schemas.microsoft.com/office/drawing/2014/main" id="{00000000-0008-0000-2000-00003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4" name="185 CuadroTexto">
          <a:extLst>
            <a:ext uri="{FF2B5EF4-FFF2-40B4-BE49-F238E27FC236}">
              <a16:creationId xmlns:a16="http://schemas.microsoft.com/office/drawing/2014/main" id="{00000000-0008-0000-2000-00003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5" name="186 CuadroTexto">
          <a:extLst>
            <a:ext uri="{FF2B5EF4-FFF2-40B4-BE49-F238E27FC236}">
              <a16:creationId xmlns:a16="http://schemas.microsoft.com/office/drawing/2014/main" id="{00000000-0008-0000-2000-00003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6" name="187 CuadroTexto">
          <a:extLst>
            <a:ext uri="{FF2B5EF4-FFF2-40B4-BE49-F238E27FC236}">
              <a16:creationId xmlns:a16="http://schemas.microsoft.com/office/drawing/2014/main" id="{00000000-0008-0000-2000-00003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7" name="188 CuadroTexto">
          <a:extLst>
            <a:ext uri="{FF2B5EF4-FFF2-40B4-BE49-F238E27FC236}">
              <a16:creationId xmlns:a16="http://schemas.microsoft.com/office/drawing/2014/main" id="{00000000-0008-0000-2000-00003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8" name="189 CuadroTexto">
          <a:extLst>
            <a:ext uri="{FF2B5EF4-FFF2-40B4-BE49-F238E27FC236}">
              <a16:creationId xmlns:a16="http://schemas.microsoft.com/office/drawing/2014/main" id="{00000000-0008-0000-2000-00003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09" name="190 CuadroTexto">
          <a:extLst>
            <a:ext uri="{FF2B5EF4-FFF2-40B4-BE49-F238E27FC236}">
              <a16:creationId xmlns:a16="http://schemas.microsoft.com/office/drawing/2014/main" id="{00000000-0008-0000-2000-00003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0" name="191 CuadroTexto">
          <a:extLst>
            <a:ext uri="{FF2B5EF4-FFF2-40B4-BE49-F238E27FC236}">
              <a16:creationId xmlns:a16="http://schemas.microsoft.com/office/drawing/2014/main" id="{00000000-0008-0000-2000-00003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1" name="192 CuadroTexto">
          <a:extLst>
            <a:ext uri="{FF2B5EF4-FFF2-40B4-BE49-F238E27FC236}">
              <a16:creationId xmlns:a16="http://schemas.microsoft.com/office/drawing/2014/main" id="{00000000-0008-0000-2000-00003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2" name="193 CuadroTexto">
          <a:extLst>
            <a:ext uri="{FF2B5EF4-FFF2-40B4-BE49-F238E27FC236}">
              <a16:creationId xmlns:a16="http://schemas.microsoft.com/office/drawing/2014/main" id="{00000000-0008-0000-2000-00003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3" name="194 CuadroTexto">
          <a:extLst>
            <a:ext uri="{FF2B5EF4-FFF2-40B4-BE49-F238E27FC236}">
              <a16:creationId xmlns:a16="http://schemas.microsoft.com/office/drawing/2014/main" id="{00000000-0008-0000-2000-00003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4" name="195 CuadroTexto">
          <a:extLst>
            <a:ext uri="{FF2B5EF4-FFF2-40B4-BE49-F238E27FC236}">
              <a16:creationId xmlns:a16="http://schemas.microsoft.com/office/drawing/2014/main" id="{00000000-0008-0000-2000-00003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5" name="196 CuadroTexto">
          <a:extLst>
            <a:ext uri="{FF2B5EF4-FFF2-40B4-BE49-F238E27FC236}">
              <a16:creationId xmlns:a16="http://schemas.microsoft.com/office/drawing/2014/main" id="{00000000-0008-0000-2000-00003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6" name="197 CuadroTexto">
          <a:extLst>
            <a:ext uri="{FF2B5EF4-FFF2-40B4-BE49-F238E27FC236}">
              <a16:creationId xmlns:a16="http://schemas.microsoft.com/office/drawing/2014/main" id="{00000000-0008-0000-2000-00004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7" name="198 CuadroTexto">
          <a:extLst>
            <a:ext uri="{FF2B5EF4-FFF2-40B4-BE49-F238E27FC236}">
              <a16:creationId xmlns:a16="http://schemas.microsoft.com/office/drawing/2014/main" id="{00000000-0008-0000-2000-00004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8" name="199 CuadroTexto">
          <a:extLst>
            <a:ext uri="{FF2B5EF4-FFF2-40B4-BE49-F238E27FC236}">
              <a16:creationId xmlns:a16="http://schemas.microsoft.com/office/drawing/2014/main" id="{00000000-0008-0000-2000-00004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19" name="200 CuadroTexto">
          <a:extLst>
            <a:ext uri="{FF2B5EF4-FFF2-40B4-BE49-F238E27FC236}">
              <a16:creationId xmlns:a16="http://schemas.microsoft.com/office/drawing/2014/main" id="{00000000-0008-0000-2000-00004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0" name="201 CuadroTexto">
          <a:extLst>
            <a:ext uri="{FF2B5EF4-FFF2-40B4-BE49-F238E27FC236}">
              <a16:creationId xmlns:a16="http://schemas.microsoft.com/office/drawing/2014/main" id="{00000000-0008-0000-2000-00004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1" name="202 CuadroTexto">
          <a:extLst>
            <a:ext uri="{FF2B5EF4-FFF2-40B4-BE49-F238E27FC236}">
              <a16:creationId xmlns:a16="http://schemas.microsoft.com/office/drawing/2014/main" id="{00000000-0008-0000-2000-00004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2" name="203 CuadroTexto">
          <a:extLst>
            <a:ext uri="{FF2B5EF4-FFF2-40B4-BE49-F238E27FC236}">
              <a16:creationId xmlns:a16="http://schemas.microsoft.com/office/drawing/2014/main" id="{00000000-0008-0000-2000-00004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3" name="204 CuadroTexto">
          <a:extLst>
            <a:ext uri="{FF2B5EF4-FFF2-40B4-BE49-F238E27FC236}">
              <a16:creationId xmlns:a16="http://schemas.microsoft.com/office/drawing/2014/main" id="{00000000-0008-0000-2000-00004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4" name="205 CuadroTexto">
          <a:extLst>
            <a:ext uri="{FF2B5EF4-FFF2-40B4-BE49-F238E27FC236}">
              <a16:creationId xmlns:a16="http://schemas.microsoft.com/office/drawing/2014/main" id="{00000000-0008-0000-2000-00004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5" name="206 CuadroTexto">
          <a:extLst>
            <a:ext uri="{FF2B5EF4-FFF2-40B4-BE49-F238E27FC236}">
              <a16:creationId xmlns:a16="http://schemas.microsoft.com/office/drawing/2014/main" id="{00000000-0008-0000-2000-00004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6" name="207 CuadroTexto">
          <a:extLst>
            <a:ext uri="{FF2B5EF4-FFF2-40B4-BE49-F238E27FC236}">
              <a16:creationId xmlns:a16="http://schemas.microsoft.com/office/drawing/2014/main" id="{00000000-0008-0000-2000-00004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7" name="208 CuadroTexto">
          <a:extLst>
            <a:ext uri="{FF2B5EF4-FFF2-40B4-BE49-F238E27FC236}">
              <a16:creationId xmlns:a16="http://schemas.microsoft.com/office/drawing/2014/main" id="{00000000-0008-0000-2000-00004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8" name="209 CuadroTexto">
          <a:extLst>
            <a:ext uri="{FF2B5EF4-FFF2-40B4-BE49-F238E27FC236}">
              <a16:creationId xmlns:a16="http://schemas.microsoft.com/office/drawing/2014/main" id="{00000000-0008-0000-2000-00004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29" name="210 CuadroTexto">
          <a:extLst>
            <a:ext uri="{FF2B5EF4-FFF2-40B4-BE49-F238E27FC236}">
              <a16:creationId xmlns:a16="http://schemas.microsoft.com/office/drawing/2014/main" id="{00000000-0008-0000-2000-00004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0" name="211 CuadroTexto">
          <a:extLst>
            <a:ext uri="{FF2B5EF4-FFF2-40B4-BE49-F238E27FC236}">
              <a16:creationId xmlns:a16="http://schemas.microsoft.com/office/drawing/2014/main" id="{00000000-0008-0000-2000-00004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1" name="212 CuadroTexto">
          <a:extLst>
            <a:ext uri="{FF2B5EF4-FFF2-40B4-BE49-F238E27FC236}">
              <a16:creationId xmlns:a16="http://schemas.microsoft.com/office/drawing/2014/main" id="{00000000-0008-0000-2000-00004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2" name="213 CuadroTexto">
          <a:extLst>
            <a:ext uri="{FF2B5EF4-FFF2-40B4-BE49-F238E27FC236}">
              <a16:creationId xmlns:a16="http://schemas.microsoft.com/office/drawing/2014/main" id="{00000000-0008-0000-2000-00005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3" name="214 CuadroTexto">
          <a:extLst>
            <a:ext uri="{FF2B5EF4-FFF2-40B4-BE49-F238E27FC236}">
              <a16:creationId xmlns:a16="http://schemas.microsoft.com/office/drawing/2014/main" id="{00000000-0008-0000-2000-00005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4" name="215 CuadroTexto">
          <a:extLst>
            <a:ext uri="{FF2B5EF4-FFF2-40B4-BE49-F238E27FC236}">
              <a16:creationId xmlns:a16="http://schemas.microsoft.com/office/drawing/2014/main" id="{00000000-0008-0000-2000-00005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5" name="216 CuadroTexto">
          <a:extLst>
            <a:ext uri="{FF2B5EF4-FFF2-40B4-BE49-F238E27FC236}">
              <a16:creationId xmlns:a16="http://schemas.microsoft.com/office/drawing/2014/main" id="{00000000-0008-0000-2000-00005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6" name="217 CuadroTexto">
          <a:extLst>
            <a:ext uri="{FF2B5EF4-FFF2-40B4-BE49-F238E27FC236}">
              <a16:creationId xmlns:a16="http://schemas.microsoft.com/office/drawing/2014/main" id="{00000000-0008-0000-2000-00005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7" name="218 CuadroTexto">
          <a:extLst>
            <a:ext uri="{FF2B5EF4-FFF2-40B4-BE49-F238E27FC236}">
              <a16:creationId xmlns:a16="http://schemas.microsoft.com/office/drawing/2014/main" id="{00000000-0008-0000-2000-00005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8" name="219 CuadroTexto">
          <a:extLst>
            <a:ext uri="{FF2B5EF4-FFF2-40B4-BE49-F238E27FC236}">
              <a16:creationId xmlns:a16="http://schemas.microsoft.com/office/drawing/2014/main" id="{00000000-0008-0000-2000-00005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39" name="220 CuadroTexto">
          <a:extLst>
            <a:ext uri="{FF2B5EF4-FFF2-40B4-BE49-F238E27FC236}">
              <a16:creationId xmlns:a16="http://schemas.microsoft.com/office/drawing/2014/main" id="{00000000-0008-0000-2000-00005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0" name="221 CuadroTexto">
          <a:extLst>
            <a:ext uri="{FF2B5EF4-FFF2-40B4-BE49-F238E27FC236}">
              <a16:creationId xmlns:a16="http://schemas.microsoft.com/office/drawing/2014/main" id="{00000000-0008-0000-2000-00005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1" name="222 CuadroTexto">
          <a:extLst>
            <a:ext uri="{FF2B5EF4-FFF2-40B4-BE49-F238E27FC236}">
              <a16:creationId xmlns:a16="http://schemas.microsoft.com/office/drawing/2014/main" id="{00000000-0008-0000-2000-00005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2" name="223 CuadroTexto">
          <a:extLst>
            <a:ext uri="{FF2B5EF4-FFF2-40B4-BE49-F238E27FC236}">
              <a16:creationId xmlns:a16="http://schemas.microsoft.com/office/drawing/2014/main" id="{00000000-0008-0000-2000-00005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3" name="224 CuadroTexto">
          <a:extLst>
            <a:ext uri="{FF2B5EF4-FFF2-40B4-BE49-F238E27FC236}">
              <a16:creationId xmlns:a16="http://schemas.microsoft.com/office/drawing/2014/main" id="{00000000-0008-0000-2000-00005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4" name="225 CuadroTexto">
          <a:extLst>
            <a:ext uri="{FF2B5EF4-FFF2-40B4-BE49-F238E27FC236}">
              <a16:creationId xmlns:a16="http://schemas.microsoft.com/office/drawing/2014/main" id="{00000000-0008-0000-2000-00005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5" name="226 CuadroTexto">
          <a:extLst>
            <a:ext uri="{FF2B5EF4-FFF2-40B4-BE49-F238E27FC236}">
              <a16:creationId xmlns:a16="http://schemas.microsoft.com/office/drawing/2014/main" id="{00000000-0008-0000-2000-00005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6" name="227 CuadroTexto">
          <a:extLst>
            <a:ext uri="{FF2B5EF4-FFF2-40B4-BE49-F238E27FC236}">
              <a16:creationId xmlns:a16="http://schemas.microsoft.com/office/drawing/2014/main" id="{00000000-0008-0000-2000-00005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7" name="228 CuadroTexto">
          <a:extLst>
            <a:ext uri="{FF2B5EF4-FFF2-40B4-BE49-F238E27FC236}">
              <a16:creationId xmlns:a16="http://schemas.microsoft.com/office/drawing/2014/main" id="{00000000-0008-0000-2000-00005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8" name="229 CuadroTexto">
          <a:extLst>
            <a:ext uri="{FF2B5EF4-FFF2-40B4-BE49-F238E27FC236}">
              <a16:creationId xmlns:a16="http://schemas.microsoft.com/office/drawing/2014/main" id="{00000000-0008-0000-2000-00006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49" name="230 CuadroTexto">
          <a:extLst>
            <a:ext uri="{FF2B5EF4-FFF2-40B4-BE49-F238E27FC236}">
              <a16:creationId xmlns:a16="http://schemas.microsoft.com/office/drawing/2014/main" id="{00000000-0008-0000-2000-00006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0" name="231 CuadroTexto">
          <a:extLst>
            <a:ext uri="{FF2B5EF4-FFF2-40B4-BE49-F238E27FC236}">
              <a16:creationId xmlns:a16="http://schemas.microsoft.com/office/drawing/2014/main" id="{00000000-0008-0000-2000-00006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1" name="232 CuadroTexto">
          <a:extLst>
            <a:ext uri="{FF2B5EF4-FFF2-40B4-BE49-F238E27FC236}">
              <a16:creationId xmlns:a16="http://schemas.microsoft.com/office/drawing/2014/main" id="{00000000-0008-0000-2000-00006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2" name="233 CuadroTexto">
          <a:extLst>
            <a:ext uri="{FF2B5EF4-FFF2-40B4-BE49-F238E27FC236}">
              <a16:creationId xmlns:a16="http://schemas.microsoft.com/office/drawing/2014/main" id="{00000000-0008-0000-2000-00006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3" name="234 CuadroTexto">
          <a:extLst>
            <a:ext uri="{FF2B5EF4-FFF2-40B4-BE49-F238E27FC236}">
              <a16:creationId xmlns:a16="http://schemas.microsoft.com/office/drawing/2014/main" id="{00000000-0008-0000-2000-00006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4" name="235 CuadroTexto">
          <a:extLst>
            <a:ext uri="{FF2B5EF4-FFF2-40B4-BE49-F238E27FC236}">
              <a16:creationId xmlns:a16="http://schemas.microsoft.com/office/drawing/2014/main" id="{00000000-0008-0000-2000-00006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5" name="236 CuadroTexto">
          <a:extLst>
            <a:ext uri="{FF2B5EF4-FFF2-40B4-BE49-F238E27FC236}">
              <a16:creationId xmlns:a16="http://schemas.microsoft.com/office/drawing/2014/main" id="{00000000-0008-0000-2000-00006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6" name="237 CuadroTexto">
          <a:extLst>
            <a:ext uri="{FF2B5EF4-FFF2-40B4-BE49-F238E27FC236}">
              <a16:creationId xmlns:a16="http://schemas.microsoft.com/office/drawing/2014/main" id="{00000000-0008-0000-2000-00006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7" name="238 CuadroTexto">
          <a:extLst>
            <a:ext uri="{FF2B5EF4-FFF2-40B4-BE49-F238E27FC236}">
              <a16:creationId xmlns:a16="http://schemas.microsoft.com/office/drawing/2014/main" id="{00000000-0008-0000-2000-00006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8" name="239 CuadroTexto">
          <a:extLst>
            <a:ext uri="{FF2B5EF4-FFF2-40B4-BE49-F238E27FC236}">
              <a16:creationId xmlns:a16="http://schemas.microsoft.com/office/drawing/2014/main" id="{00000000-0008-0000-2000-00006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59" name="240 CuadroTexto">
          <a:extLst>
            <a:ext uri="{FF2B5EF4-FFF2-40B4-BE49-F238E27FC236}">
              <a16:creationId xmlns:a16="http://schemas.microsoft.com/office/drawing/2014/main" id="{00000000-0008-0000-2000-00006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0" name="241 CuadroTexto">
          <a:extLst>
            <a:ext uri="{FF2B5EF4-FFF2-40B4-BE49-F238E27FC236}">
              <a16:creationId xmlns:a16="http://schemas.microsoft.com/office/drawing/2014/main" id="{00000000-0008-0000-2000-00006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1" name="242 CuadroTexto">
          <a:extLst>
            <a:ext uri="{FF2B5EF4-FFF2-40B4-BE49-F238E27FC236}">
              <a16:creationId xmlns:a16="http://schemas.microsoft.com/office/drawing/2014/main" id="{00000000-0008-0000-2000-00006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2" name="243 CuadroTexto">
          <a:extLst>
            <a:ext uri="{FF2B5EF4-FFF2-40B4-BE49-F238E27FC236}">
              <a16:creationId xmlns:a16="http://schemas.microsoft.com/office/drawing/2014/main" id="{00000000-0008-0000-2000-00006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3" name="244 CuadroTexto">
          <a:extLst>
            <a:ext uri="{FF2B5EF4-FFF2-40B4-BE49-F238E27FC236}">
              <a16:creationId xmlns:a16="http://schemas.microsoft.com/office/drawing/2014/main" id="{00000000-0008-0000-2000-00006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4" name="245 CuadroTexto">
          <a:extLst>
            <a:ext uri="{FF2B5EF4-FFF2-40B4-BE49-F238E27FC236}">
              <a16:creationId xmlns:a16="http://schemas.microsoft.com/office/drawing/2014/main" id="{00000000-0008-0000-2000-00007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5" name="246 CuadroTexto">
          <a:extLst>
            <a:ext uri="{FF2B5EF4-FFF2-40B4-BE49-F238E27FC236}">
              <a16:creationId xmlns:a16="http://schemas.microsoft.com/office/drawing/2014/main" id="{00000000-0008-0000-2000-00007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6" name="247 CuadroTexto">
          <a:extLst>
            <a:ext uri="{FF2B5EF4-FFF2-40B4-BE49-F238E27FC236}">
              <a16:creationId xmlns:a16="http://schemas.microsoft.com/office/drawing/2014/main" id="{00000000-0008-0000-2000-00007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7" name="248 CuadroTexto">
          <a:extLst>
            <a:ext uri="{FF2B5EF4-FFF2-40B4-BE49-F238E27FC236}">
              <a16:creationId xmlns:a16="http://schemas.microsoft.com/office/drawing/2014/main" id="{00000000-0008-0000-2000-00007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8" name="249 CuadroTexto">
          <a:extLst>
            <a:ext uri="{FF2B5EF4-FFF2-40B4-BE49-F238E27FC236}">
              <a16:creationId xmlns:a16="http://schemas.microsoft.com/office/drawing/2014/main" id="{00000000-0008-0000-2000-00007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69" name="250 CuadroTexto">
          <a:extLst>
            <a:ext uri="{FF2B5EF4-FFF2-40B4-BE49-F238E27FC236}">
              <a16:creationId xmlns:a16="http://schemas.microsoft.com/office/drawing/2014/main" id="{00000000-0008-0000-2000-00007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0" name="251 CuadroTexto">
          <a:extLst>
            <a:ext uri="{FF2B5EF4-FFF2-40B4-BE49-F238E27FC236}">
              <a16:creationId xmlns:a16="http://schemas.microsoft.com/office/drawing/2014/main" id="{00000000-0008-0000-2000-00007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1" name="252 CuadroTexto">
          <a:extLst>
            <a:ext uri="{FF2B5EF4-FFF2-40B4-BE49-F238E27FC236}">
              <a16:creationId xmlns:a16="http://schemas.microsoft.com/office/drawing/2014/main" id="{00000000-0008-0000-2000-00007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2" name="253 CuadroTexto">
          <a:extLst>
            <a:ext uri="{FF2B5EF4-FFF2-40B4-BE49-F238E27FC236}">
              <a16:creationId xmlns:a16="http://schemas.microsoft.com/office/drawing/2014/main" id="{00000000-0008-0000-2000-00007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3" name="254 CuadroTexto">
          <a:extLst>
            <a:ext uri="{FF2B5EF4-FFF2-40B4-BE49-F238E27FC236}">
              <a16:creationId xmlns:a16="http://schemas.microsoft.com/office/drawing/2014/main" id="{00000000-0008-0000-2000-00007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4" name="255 CuadroTexto">
          <a:extLst>
            <a:ext uri="{FF2B5EF4-FFF2-40B4-BE49-F238E27FC236}">
              <a16:creationId xmlns:a16="http://schemas.microsoft.com/office/drawing/2014/main" id="{00000000-0008-0000-2000-00007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5" name="256 CuadroTexto">
          <a:extLst>
            <a:ext uri="{FF2B5EF4-FFF2-40B4-BE49-F238E27FC236}">
              <a16:creationId xmlns:a16="http://schemas.microsoft.com/office/drawing/2014/main" id="{00000000-0008-0000-2000-00007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6" name="257 CuadroTexto">
          <a:extLst>
            <a:ext uri="{FF2B5EF4-FFF2-40B4-BE49-F238E27FC236}">
              <a16:creationId xmlns:a16="http://schemas.microsoft.com/office/drawing/2014/main" id="{00000000-0008-0000-2000-00007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7" name="258 CuadroTexto">
          <a:extLst>
            <a:ext uri="{FF2B5EF4-FFF2-40B4-BE49-F238E27FC236}">
              <a16:creationId xmlns:a16="http://schemas.microsoft.com/office/drawing/2014/main" id="{00000000-0008-0000-2000-00007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8" name="259 CuadroTexto">
          <a:extLst>
            <a:ext uri="{FF2B5EF4-FFF2-40B4-BE49-F238E27FC236}">
              <a16:creationId xmlns:a16="http://schemas.microsoft.com/office/drawing/2014/main" id="{00000000-0008-0000-2000-00007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79" name="260 CuadroTexto">
          <a:extLst>
            <a:ext uri="{FF2B5EF4-FFF2-40B4-BE49-F238E27FC236}">
              <a16:creationId xmlns:a16="http://schemas.microsoft.com/office/drawing/2014/main" id="{00000000-0008-0000-2000-00007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0" name="261 CuadroTexto">
          <a:extLst>
            <a:ext uri="{FF2B5EF4-FFF2-40B4-BE49-F238E27FC236}">
              <a16:creationId xmlns:a16="http://schemas.microsoft.com/office/drawing/2014/main" id="{00000000-0008-0000-2000-00008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1" name="262 CuadroTexto">
          <a:extLst>
            <a:ext uri="{FF2B5EF4-FFF2-40B4-BE49-F238E27FC236}">
              <a16:creationId xmlns:a16="http://schemas.microsoft.com/office/drawing/2014/main" id="{00000000-0008-0000-2000-00008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2" name="263 CuadroTexto">
          <a:extLst>
            <a:ext uri="{FF2B5EF4-FFF2-40B4-BE49-F238E27FC236}">
              <a16:creationId xmlns:a16="http://schemas.microsoft.com/office/drawing/2014/main" id="{00000000-0008-0000-2000-00008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3" name="264 CuadroTexto">
          <a:extLst>
            <a:ext uri="{FF2B5EF4-FFF2-40B4-BE49-F238E27FC236}">
              <a16:creationId xmlns:a16="http://schemas.microsoft.com/office/drawing/2014/main" id="{00000000-0008-0000-2000-00008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4" name="265 CuadroTexto">
          <a:extLst>
            <a:ext uri="{FF2B5EF4-FFF2-40B4-BE49-F238E27FC236}">
              <a16:creationId xmlns:a16="http://schemas.microsoft.com/office/drawing/2014/main" id="{00000000-0008-0000-2000-00008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5" name="266 CuadroTexto">
          <a:extLst>
            <a:ext uri="{FF2B5EF4-FFF2-40B4-BE49-F238E27FC236}">
              <a16:creationId xmlns:a16="http://schemas.microsoft.com/office/drawing/2014/main" id="{00000000-0008-0000-2000-00008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486" name="267 CuadroTexto">
          <a:extLst>
            <a:ext uri="{FF2B5EF4-FFF2-40B4-BE49-F238E27FC236}">
              <a16:creationId xmlns:a16="http://schemas.microsoft.com/office/drawing/2014/main" id="{00000000-0008-0000-2000-00008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487" name="268 CuadroTexto">
          <a:extLst>
            <a:ext uri="{FF2B5EF4-FFF2-40B4-BE49-F238E27FC236}">
              <a16:creationId xmlns:a16="http://schemas.microsoft.com/office/drawing/2014/main" id="{00000000-0008-0000-2000-00008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8" name="269 CuadroTexto">
          <a:extLst>
            <a:ext uri="{FF2B5EF4-FFF2-40B4-BE49-F238E27FC236}">
              <a16:creationId xmlns:a16="http://schemas.microsoft.com/office/drawing/2014/main" id="{00000000-0008-0000-2000-000088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89" name="270 CuadroTexto">
          <a:extLst>
            <a:ext uri="{FF2B5EF4-FFF2-40B4-BE49-F238E27FC236}">
              <a16:creationId xmlns:a16="http://schemas.microsoft.com/office/drawing/2014/main" id="{00000000-0008-0000-2000-000089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0" name="271 CuadroTexto">
          <a:extLst>
            <a:ext uri="{FF2B5EF4-FFF2-40B4-BE49-F238E27FC236}">
              <a16:creationId xmlns:a16="http://schemas.microsoft.com/office/drawing/2014/main" id="{00000000-0008-0000-2000-00008A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1" name="272 CuadroTexto">
          <a:extLst>
            <a:ext uri="{FF2B5EF4-FFF2-40B4-BE49-F238E27FC236}">
              <a16:creationId xmlns:a16="http://schemas.microsoft.com/office/drawing/2014/main" id="{00000000-0008-0000-2000-00008B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2" name="273 CuadroTexto">
          <a:extLst>
            <a:ext uri="{FF2B5EF4-FFF2-40B4-BE49-F238E27FC236}">
              <a16:creationId xmlns:a16="http://schemas.microsoft.com/office/drawing/2014/main" id="{00000000-0008-0000-2000-00008C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3" name="274 CuadroTexto">
          <a:extLst>
            <a:ext uri="{FF2B5EF4-FFF2-40B4-BE49-F238E27FC236}">
              <a16:creationId xmlns:a16="http://schemas.microsoft.com/office/drawing/2014/main" id="{00000000-0008-0000-2000-00008D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4" name="275 CuadroTexto">
          <a:extLst>
            <a:ext uri="{FF2B5EF4-FFF2-40B4-BE49-F238E27FC236}">
              <a16:creationId xmlns:a16="http://schemas.microsoft.com/office/drawing/2014/main" id="{00000000-0008-0000-2000-00008E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5" name="276 CuadroTexto">
          <a:extLst>
            <a:ext uri="{FF2B5EF4-FFF2-40B4-BE49-F238E27FC236}">
              <a16:creationId xmlns:a16="http://schemas.microsoft.com/office/drawing/2014/main" id="{00000000-0008-0000-2000-00008F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6" name="277 CuadroTexto">
          <a:extLst>
            <a:ext uri="{FF2B5EF4-FFF2-40B4-BE49-F238E27FC236}">
              <a16:creationId xmlns:a16="http://schemas.microsoft.com/office/drawing/2014/main" id="{00000000-0008-0000-2000-000090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7" name="278 CuadroTexto">
          <a:extLst>
            <a:ext uri="{FF2B5EF4-FFF2-40B4-BE49-F238E27FC236}">
              <a16:creationId xmlns:a16="http://schemas.microsoft.com/office/drawing/2014/main" id="{00000000-0008-0000-2000-000091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8" name="279 CuadroTexto">
          <a:extLst>
            <a:ext uri="{FF2B5EF4-FFF2-40B4-BE49-F238E27FC236}">
              <a16:creationId xmlns:a16="http://schemas.microsoft.com/office/drawing/2014/main" id="{00000000-0008-0000-2000-000092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499" name="280 CuadroTexto">
          <a:extLst>
            <a:ext uri="{FF2B5EF4-FFF2-40B4-BE49-F238E27FC236}">
              <a16:creationId xmlns:a16="http://schemas.microsoft.com/office/drawing/2014/main" id="{00000000-0008-0000-2000-000093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0" name="281 CuadroTexto">
          <a:extLst>
            <a:ext uri="{FF2B5EF4-FFF2-40B4-BE49-F238E27FC236}">
              <a16:creationId xmlns:a16="http://schemas.microsoft.com/office/drawing/2014/main" id="{00000000-0008-0000-2000-000094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1" name="282 CuadroTexto">
          <a:extLst>
            <a:ext uri="{FF2B5EF4-FFF2-40B4-BE49-F238E27FC236}">
              <a16:creationId xmlns:a16="http://schemas.microsoft.com/office/drawing/2014/main" id="{00000000-0008-0000-2000-000095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2" name="283 CuadroTexto">
          <a:extLst>
            <a:ext uri="{FF2B5EF4-FFF2-40B4-BE49-F238E27FC236}">
              <a16:creationId xmlns:a16="http://schemas.microsoft.com/office/drawing/2014/main" id="{00000000-0008-0000-2000-000096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503" name="284 CuadroTexto">
          <a:extLst>
            <a:ext uri="{FF2B5EF4-FFF2-40B4-BE49-F238E27FC236}">
              <a16:creationId xmlns:a16="http://schemas.microsoft.com/office/drawing/2014/main" id="{00000000-0008-0000-2000-00009711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04" name="285 CuadroTexto">
          <a:extLst>
            <a:ext uri="{FF2B5EF4-FFF2-40B4-BE49-F238E27FC236}">
              <a16:creationId xmlns:a16="http://schemas.microsoft.com/office/drawing/2014/main" id="{00000000-0008-0000-2000-00009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5" name="286 CuadroTexto">
          <a:extLst>
            <a:ext uri="{FF2B5EF4-FFF2-40B4-BE49-F238E27FC236}">
              <a16:creationId xmlns:a16="http://schemas.microsoft.com/office/drawing/2014/main" id="{00000000-0008-0000-2000-00009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6" name="287 CuadroTexto">
          <a:extLst>
            <a:ext uri="{FF2B5EF4-FFF2-40B4-BE49-F238E27FC236}">
              <a16:creationId xmlns:a16="http://schemas.microsoft.com/office/drawing/2014/main" id="{00000000-0008-0000-2000-00009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7" name="288 CuadroTexto">
          <a:extLst>
            <a:ext uri="{FF2B5EF4-FFF2-40B4-BE49-F238E27FC236}">
              <a16:creationId xmlns:a16="http://schemas.microsoft.com/office/drawing/2014/main" id="{00000000-0008-0000-2000-00009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8" name="289 CuadroTexto">
          <a:extLst>
            <a:ext uri="{FF2B5EF4-FFF2-40B4-BE49-F238E27FC236}">
              <a16:creationId xmlns:a16="http://schemas.microsoft.com/office/drawing/2014/main" id="{00000000-0008-0000-2000-00009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09" name="290 CuadroTexto">
          <a:extLst>
            <a:ext uri="{FF2B5EF4-FFF2-40B4-BE49-F238E27FC236}">
              <a16:creationId xmlns:a16="http://schemas.microsoft.com/office/drawing/2014/main" id="{00000000-0008-0000-2000-00009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0" name="291 CuadroTexto">
          <a:extLst>
            <a:ext uri="{FF2B5EF4-FFF2-40B4-BE49-F238E27FC236}">
              <a16:creationId xmlns:a16="http://schemas.microsoft.com/office/drawing/2014/main" id="{00000000-0008-0000-2000-00009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1" name="292 CuadroTexto">
          <a:extLst>
            <a:ext uri="{FF2B5EF4-FFF2-40B4-BE49-F238E27FC236}">
              <a16:creationId xmlns:a16="http://schemas.microsoft.com/office/drawing/2014/main" id="{00000000-0008-0000-2000-00009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2" name="293 CuadroTexto">
          <a:extLst>
            <a:ext uri="{FF2B5EF4-FFF2-40B4-BE49-F238E27FC236}">
              <a16:creationId xmlns:a16="http://schemas.microsoft.com/office/drawing/2014/main" id="{00000000-0008-0000-2000-0000A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3" name="294 CuadroTexto">
          <a:extLst>
            <a:ext uri="{FF2B5EF4-FFF2-40B4-BE49-F238E27FC236}">
              <a16:creationId xmlns:a16="http://schemas.microsoft.com/office/drawing/2014/main" id="{00000000-0008-0000-2000-0000A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4" name="295 CuadroTexto">
          <a:extLst>
            <a:ext uri="{FF2B5EF4-FFF2-40B4-BE49-F238E27FC236}">
              <a16:creationId xmlns:a16="http://schemas.microsoft.com/office/drawing/2014/main" id="{00000000-0008-0000-2000-0000A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5" name="296 CuadroTexto">
          <a:extLst>
            <a:ext uri="{FF2B5EF4-FFF2-40B4-BE49-F238E27FC236}">
              <a16:creationId xmlns:a16="http://schemas.microsoft.com/office/drawing/2014/main" id="{00000000-0008-0000-2000-0000A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16" name="17 CuadroTexto">
          <a:extLst>
            <a:ext uri="{FF2B5EF4-FFF2-40B4-BE49-F238E27FC236}">
              <a16:creationId xmlns:a16="http://schemas.microsoft.com/office/drawing/2014/main" id="{00000000-0008-0000-2000-0000A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517" name="90 CuadroTexto">
          <a:extLst>
            <a:ext uri="{FF2B5EF4-FFF2-40B4-BE49-F238E27FC236}">
              <a16:creationId xmlns:a16="http://schemas.microsoft.com/office/drawing/2014/main" id="{00000000-0008-0000-2000-0000A5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8" name="91 CuadroTexto">
          <a:extLst>
            <a:ext uri="{FF2B5EF4-FFF2-40B4-BE49-F238E27FC236}">
              <a16:creationId xmlns:a16="http://schemas.microsoft.com/office/drawing/2014/main" id="{00000000-0008-0000-2000-0000A6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19" name="92 CuadroTexto">
          <a:extLst>
            <a:ext uri="{FF2B5EF4-FFF2-40B4-BE49-F238E27FC236}">
              <a16:creationId xmlns:a16="http://schemas.microsoft.com/office/drawing/2014/main" id="{00000000-0008-0000-2000-0000A7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0" name="93 CuadroTexto">
          <a:extLst>
            <a:ext uri="{FF2B5EF4-FFF2-40B4-BE49-F238E27FC236}">
              <a16:creationId xmlns:a16="http://schemas.microsoft.com/office/drawing/2014/main" id="{00000000-0008-0000-2000-0000A8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1" name="94 CuadroTexto">
          <a:extLst>
            <a:ext uri="{FF2B5EF4-FFF2-40B4-BE49-F238E27FC236}">
              <a16:creationId xmlns:a16="http://schemas.microsoft.com/office/drawing/2014/main" id="{00000000-0008-0000-2000-0000A9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2" name="95 CuadroTexto">
          <a:extLst>
            <a:ext uri="{FF2B5EF4-FFF2-40B4-BE49-F238E27FC236}">
              <a16:creationId xmlns:a16="http://schemas.microsoft.com/office/drawing/2014/main" id="{00000000-0008-0000-2000-0000AA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3" name="96 CuadroTexto">
          <a:extLst>
            <a:ext uri="{FF2B5EF4-FFF2-40B4-BE49-F238E27FC236}">
              <a16:creationId xmlns:a16="http://schemas.microsoft.com/office/drawing/2014/main" id="{00000000-0008-0000-2000-0000AB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4" name="97 CuadroTexto">
          <a:extLst>
            <a:ext uri="{FF2B5EF4-FFF2-40B4-BE49-F238E27FC236}">
              <a16:creationId xmlns:a16="http://schemas.microsoft.com/office/drawing/2014/main" id="{00000000-0008-0000-2000-0000AC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5" name="98 CuadroTexto">
          <a:extLst>
            <a:ext uri="{FF2B5EF4-FFF2-40B4-BE49-F238E27FC236}">
              <a16:creationId xmlns:a16="http://schemas.microsoft.com/office/drawing/2014/main" id="{00000000-0008-0000-2000-0000AD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6" name="99 CuadroTexto">
          <a:extLst>
            <a:ext uri="{FF2B5EF4-FFF2-40B4-BE49-F238E27FC236}">
              <a16:creationId xmlns:a16="http://schemas.microsoft.com/office/drawing/2014/main" id="{00000000-0008-0000-2000-0000AE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7" name="100 CuadroTexto">
          <a:extLst>
            <a:ext uri="{FF2B5EF4-FFF2-40B4-BE49-F238E27FC236}">
              <a16:creationId xmlns:a16="http://schemas.microsoft.com/office/drawing/2014/main" id="{00000000-0008-0000-2000-0000AF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528" name="101 CuadroTexto">
          <a:extLst>
            <a:ext uri="{FF2B5EF4-FFF2-40B4-BE49-F238E27FC236}">
              <a16:creationId xmlns:a16="http://schemas.microsoft.com/office/drawing/2014/main" id="{00000000-0008-0000-2000-0000B011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529" name="118 CuadroTexto">
          <a:extLst>
            <a:ext uri="{FF2B5EF4-FFF2-40B4-BE49-F238E27FC236}">
              <a16:creationId xmlns:a16="http://schemas.microsoft.com/office/drawing/2014/main" id="{00000000-0008-0000-2000-0000B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0" name="119 CuadroTexto">
          <a:extLst>
            <a:ext uri="{FF2B5EF4-FFF2-40B4-BE49-F238E27FC236}">
              <a16:creationId xmlns:a16="http://schemas.microsoft.com/office/drawing/2014/main" id="{00000000-0008-0000-2000-0000B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1" name="120 CuadroTexto">
          <a:extLst>
            <a:ext uri="{FF2B5EF4-FFF2-40B4-BE49-F238E27FC236}">
              <a16:creationId xmlns:a16="http://schemas.microsoft.com/office/drawing/2014/main" id="{00000000-0008-0000-2000-0000B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2" name="121 CuadroTexto">
          <a:extLst>
            <a:ext uri="{FF2B5EF4-FFF2-40B4-BE49-F238E27FC236}">
              <a16:creationId xmlns:a16="http://schemas.microsoft.com/office/drawing/2014/main" id="{00000000-0008-0000-2000-0000B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3" name="122 CuadroTexto">
          <a:extLst>
            <a:ext uri="{FF2B5EF4-FFF2-40B4-BE49-F238E27FC236}">
              <a16:creationId xmlns:a16="http://schemas.microsoft.com/office/drawing/2014/main" id="{00000000-0008-0000-2000-0000B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4" name="123 CuadroTexto">
          <a:extLst>
            <a:ext uri="{FF2B5EF4-FFF2-40B4-BE49-F238E27FC236}">
              <a16:creationId xmlns:a16="http://schemas.microsoft.com/office/drawing/2014/main" id="{00000000-0008-0000-2000-0000B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5" name="124 CuadroTexto">
          <a:extLst>
            <a:ext uri="{FF2B5EF4-FFF2-40B4-BE49-F238E27FC236}">
              <a16:creationId xmlns:a16="http://schemas.microsoft.com/office/drawing/2014/main" id="{00000000-0008-0000-2000-0000B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6" name="125 CuadroTexto">
          <a:extLst>
            <a:ext uri="{FF2B5EF4-FFF2-40B4-BE49-F238E27FC236}">
              <a16:creationId xmlns:a16="http://schemas.microsoft.com/office/drawing/2014/main" id="{00000000-0008-0000-2000-0000B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7" name="143 CuadroTexto">
          <a:extLst>
            <a:ext uri="{FF2B5EF4-FFF2-40B4-BE49-F238E27FC236}">
              <a16:creationId xmlns:a16="http://schemas.microsoft.com/office/drawing/2014/main" id="{00000000-0008-0000-2000-0000B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8" name="144 CuadroTexto">
          <a:extLst>
            <a:ext uri="{FF2B5EF4-FFF2-40B4-BE49-F238E27FC236}">
              <a16:creationId xmlns:a16="http://schemas.microsoft.com/office/drawing/2014/main" id="{00000000-0008-0000-2000-0000B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39" name="145 CuadroTexto">
          <a:extLst>
            <a:ext uri="{FF2B5EF4-FFF2-40B4-BE49-F238E27FC236}">
              <a16:creationId xmlns:a16="http://schemas.microsoft.com/office/drawing/2014/main" id="{00000000-0008-0000-2000-0000B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0" name="146 CuadroTexto">
          <a:extLst>
            <a:ext uri="{FF2B5EF4-FFF2-40B4-BE49-F238E27FC236}">
              <a16:creationId xmlns:a16="http://schemas.microsoft.com/office/drawing/2014/main" id="{00000000-0008-0000-2000-0000B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1" name="147 CuadroTexto">
          <a:extLst>
            <a:ext uri="{FF2B5EF4-FFF2-40B4-BE49-F238E27FC236}">
              <a16:creationId xmlns:a16="http://schemas.microsoft.com/office/drawing/2014/main" id="{00000000-0008-0000-2000-0000B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2" name="148 CuadroTexto">
          <a:extLst>
            <a:ext uri="{FF2B5EF4-FFF2-40B4-BE49-F238E27FC236}">
              <a16:creationId xmlns:a16="http://schemas.microsoft.com/office/drawing/2014/main" id="{00000000-0008-0000-2000-0000B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3" name="149 CuadroTexto">
          <a:extLst>
            <a:ext uri="{FF2B5EF4-FFF2-40B4-BE49-F238E27FC236}">
              <a16:creationId xmlns:a16="http://schemas.microsoft.com/office/drawing/2014/main" id="{00000000-0008-0000-2000-0000B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4" name="150 CuadroTexto">
          <a:extLst>
            <a:ext uri="{FF2B5EF4-FFF2-40B4-BE49-F238E27FC236}">
              <a16:creationId xmlns:a16="http://schemas.microsoft.com/office/drawing/2014/main" id="{00000000-0008-0000-2000-0000C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5" name="151 CuadroTexto">
          <a:extLst>
            <a:ext uri="{FF2B5EF4-FFF2-40B4-BE49-F238E27FC236}">
              <a16:creationId xmlns:a16="http://schemas.microsoft.com/office/drawing/2014/main" id="{00000000-0008-0000-2000-0000C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6" name="152 CuadroTexto">
          <a:extLst>
            <a:ext uri="{FF2B5EF4-FFF2-40B4-BE49-F238E27FC236}">
              <a16:creationId xmlns:a16="http://schemas.microsoft.com/office/drawing/2014/main" id="{00000000-0008-0000-2000-0000C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7" name="153 CuadroTexto">
          <a:extLst>
            <a:ext uri="{FF2B5EF4-FFF2-40B4-BE49-F238E27FC236}">
              <a16:creationId xmlns:a16="http://schemas.microsoft.com/office/drawing/2014/main" id="{00000000-0008-0000-2000-0000C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8" name="154 CuadroTexto">
          <a:extLst>
            <a:ext uri="{FF2B5EF4-FFF2-40B4-BE49-F238E27FC236}">
              <a16:creationId xmlns:a16="http://schemas.microsoft.com/office/drawing/2014/main" id="{00000000-0008-0000-2000-0000C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49" name="155 CuadroTexto">
          <a:extLst>
            <a:ext uri="{FF2B5EF4-FFF2-40B4-BE49-F238E27FC236}">
              <a16:creationId xmlns:a16="http://schemas.microsoft.com/office/drawing/2014/main" id="{00000000-0008-0000-2000-0000C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0" name="156 CuadroTexto">
          <a:extLst>
            <a:ext uri="{FF2B5EF4-FFF2-40B4-BE49-F238E27FC236}">
              <a16:creationId xmlns:a16="http://schemas.microsoft.com/office/drawing/2014/main" id="{00000000-0008-0000-2000-0000C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1" name="157 CuadroTexto">
          <a:extLst>
            <a:ext uri="{FF2B5EF4-FFF2-40B4-BE49-F238E27FC236}">
              <a16:creationId xmlns:a16="http://schemas.microsoft.com/office/drawing/2014/main" id="{00000000-0008-0000-2000-0000C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2" name="158 CuadroTexto">
          <a:extLst>
            <a:ext uri="{FF2B5EF4-FFF2-40B4-BE49-F238E27FC236}">
              <a16:creationId xmlns:a16="http://schemas.microsoft.com/office/drawing/2014/main" id="{00000000-0008-0000-2000-0000C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3" name="159 CuadroTexto">
          <a:extLst>
            <a:ext uri="{FF2B5EF4-FFF2-40B4-BE49-F238E27FC236}">
              <a16:creationId xmlns:a16="http://schemas.microsoft.com/office/drawing/2014/main" id="{00000000-0008-0000-2000-0000C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4" name="160 CuadroTexto">
          <a:extLst>
            <a:ext uri="{FF2B5EF4-FFF2-40B4-BE49-F238E27FC236}">
              <a16:creationId xmlns:a16="http://schemas.microsoft.com/office/drawing/2014/main" id="{00000000-0008-0000-2000-0000C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5" name="161 CuadroTexto">
          <a:extLst>
            <a:ext uri="{FF2B5EF4-FFF2-40B4-BE49-F238E27FC236}">
              <a16:creationId xmlns:a16="http://schemas.microsoft.com/office/drawing/2014/main" id="{00000000-0008-0000-2000-0000C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6" name="162 CuadroTexto">
          <a:extLst>
            <a:ext uri="{FF2B5EF4-FFF2-40B4-BE49-F238E27FC236}">
              <a16:creationId xmlns:a16="http://schemas.microsoft.com/office/drawing/2014/main" id="{00000000-0008-0000-2000-0000C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7" name="163 CuadroTexto">
          <a:extLst>
            <a:ext uri="{FF2B5EF4-FFF2-40B4-BE49-F238E27FC236}">
              <a16:creationId xmlns:a16="http://schemas.microsoft.com/office/drawing/2014/main" id="{00000000-0008-0000-2000-0000C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8" name="164 CuadroTexto">
          <a:extLst>
            <a:ext uri="{FF2B5EF4-FFF2-40B4-BE49-F238E27FC236}">
              <a16:creationId xmlns:a16="http://schemas.microsoft.com/office/drawing/2014/main" id="{00000000-0008-0000-2000-0000C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59" name="165 CuadroTexto">
          <a:extLst>
            <a:ext uri="{FF2B5EF4-FFF2-40B4-BE49-F238E27FC236}">
              <a16:creationId xmlns:a16="http://schemas.microsoft.com/office/drawing/2014/main" id="{00000000-0008-0000-2000-0000C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0" name="166 CuadroTexto">
          <a:extLst>
            <a:ext uri="{FF2B5EF4-FFF2-40B4-BE49-F238E27FC236}">
              <a16:creationId xmlns:a16="http://schemas.microsoft.com/office/drawing/2014/main" id="{00000000-0008-0000-2000-0000D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1" name="167 CuadroTexto">
          <a:extLst>
            <a:ext uri="{FF2B5EF4-FFF2-40B4-BE49-F238E27FC236}">
              <a16:creationId xmlns:a16="http://schemas.microsoft.com/office/drawing/2014/main" id="{00000000-0008-0000-2000-0000D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2" name="168 CuadroTexto">
          <a:extLst>
            <a:ext uri="{FF2B5EF4-FFF2-40B4-BE49-F238E27FC236}">
              <a16:creationId xmlns:a16="http://schemas.microsoft.com/office/drawing/2014/main" id="{00000000-0008-0000-2000-0000D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3" name="169 CuadroTexto">
          <a:extLst>
            <a:ext uri="{FF2B5EF4-FFF2-40B4-BE49-F238E27FC236}">
              <a16:creationId xmlns:a16="http://schemas.microsoft.com/office/drawing/2014/main" id="{00000000-0008-0000-2000-0000D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4" name="170 CuadroTexto">
          <a:extLst>
            <a:ext uri="{FF2B5EF4-FFF2-40B4-BE49-F238E27FC236}">
              <a16:creationId xmlns:a16="http://schemas.microsoft.com/office/drawing/2014/main" id="{00000000-0008-0000-2000-0000D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5" name="171 CuadroTexto">
          <a:extLst>
            <a:ext uri="{FF2B5EF4-FFF2-40B4-BE49-F238E27FC236}">
              <a16:creationId xmlns:a16="http://schemas.microsoft.com/office/drawing/2014/main" id="{00000000-0008-0000-2000-0000D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6" name="172 CuadroTexto">
          <a:extLst>
            <a:ext uri="{FF2B5EF4-FFF2-40B4-BE49-F238E27FC236}">
              <a16:creationId xmlns:a16="http://schemas.microsoft.com/office/drawing/2014/main" id="{00000000-0008-0000-2000-0000D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7" name="173 CuadroTexto">
          <a:extLst>
            <a:ext uri="{FF2B5EF4-FFF2-40B4-BE49-F238E27FC236}">
              <a16:creationId xmlns:a16="http://schemas.microsoft.com/office/drawing/2014/main" id="{00000000-0008-0000-2000-0000D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8" name="174 CuadroTexto">
          <a:extLst>
            <a:ext uri="{FF2B5EF4-FFF2-40B4-BE49-F238E27FC236}">
              <a16:creationId xmlns:a16="http://schemas.microsoft.com/office/drawing/2014/main" id="{00000000-0008-0000-2000-0000D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69" name="175 CuadroTexto">
          <a:extLst>
            <a:ext uri="{FF2B5EF4-FFF2-40B4-BE49-F238E27FC236}">
              <a16:creationId xmlns:a16="http://schemas.microsoft.com/office/drawing/2014/main" id="{00000000-0008-0000-2000-0000D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0" name="176 CuadroTexto">
          <a:extLst>
            <a:ext uri="{FF2B5EF4-FFF2-40B4-BE49-F238E27FC236}">
              <a16:creationId xmlns:a16="http://schemas.microsoft.com/office/drawing/2014/main" id="{00000000-0008-0000-2000-0000D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1" name="177 CuadroTexto">
          <a:extLst>
            <a:ext uri="{FF2B5EF4-FFF2-40B4-BE49-F238E27FC236}">
              <a16:creationId xmlns:a16="http://schemas.microsoft.com/office/drawing/2014/main" id="{00000000-0008-0000-2000-0000D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2" name="178 CuadroTexto">
          <a:extLst>
            <a:ext uri="{FF2B5EF4-FFF2-40B4-BE49-F238E27FC236}">
              <a16:creationId xmlns:a16="http://schemas.microsoft.com/office/drawing/2014/main" id="{00000000-0008-0000-2000-0000D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3" name="179 CuadroTexto">
          <a:extLst>
            <a:ext uri="{FF2B5EF4-FFF2-40B4-BE49-F238E27FC236}">
              <a16:creationId xmlns:a16="http://schemas.microsoft.com/office/drawing/2014/main" id="{00000000-0008-0000-2000-0000D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4" name="180 CuadroTexto">
          <a:extLst>
            <a:ext uri="{FF2B5EF4-FFF2-40B4-BE49-F238E27FC236}">
              <a16:creationId xmlns:a16="http://schemas.microsoft.com/office/drawing/2014/main" id="{00000000-0008-0000-2000-0000D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5" name="181 CuadroTexto">
          <a:extLst>
            <a:ext uri="{FF2B5EF4-FFF2-40B4-BE49-F238E27FC236}">
              <a16:creationId xmlns:a16="http://schemas.microsoft.com/office/drawing/2014/main" id="{00000000-0008-0000-2000-0000D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6" name="182 CuadroTexto">
          <a:extLst>
            <a:ext uri="{FF2B5EF4-FFF2-40B4-BE49-F238E27FC236}">
              <a16:creationId xmlns:a16="http://schemas.microsoft.com/office/drawing/2014/main" id="{00000000-0008-0000-2000-0000E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7" name="183 CuadroTexto">
          <a:extLst>
            <a:ext uri="{FF2B5EF4-FFF2-40B4-BE49-F238E27FC236}">
              <a16:creationId xmlns:a16="http://schemas.microsoft.com/office/drawing/2014/main" id="{00000000-0008-0000-2000-0000E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8" name="184 CuadroTexto">
          <a:extLst>
            <a:ext uri="{FF2B5EF4-FFF2-40B4-BE49-F238E27FC236}">
              <a16:creationId xmlns:a16="http://schemas.microsoft.com/office/drawing/2014/main" id="{00000000-0008-0000-2000-0000E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79" name="185 CuadroTexto">
          <a:extLst>
            <a:ext uri="{FF2B5EF4-FFF2-40B4-BE49-F238E27FC236}">
              <a16:creationId xmlns:a16="http://schemas.microsoft.com/office/drawing/2014/main" id="{00000000-0008-0000-2000-0000E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0" name="186 CuadroTexto">
          <a:extLst>
            <a:ext uri="{FF2B5EF4-FFF2-40B4-BE49-F238E27FC236}">
              <a16:creationId xmlns:a16="http://schemas.microsoft.com/office/drawing/2014/main" id="{00000000-0008-0000-2000-0000E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1" name="187 CuadroTexto">
          <a:extLst>
            <a:ext uri="{FF2B5EF4-FFF2-40B4-BE49-F238E27FC236}">
              <a16:creationId xmlns:a16="http://schemas.microsoft.com/office/drawing/2014/main" id="{00000000-0008-0000-2000-0000E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2" name="188 CuadroTexto">
          <a:extLst>
            <a:ext uri="{FF2B5EF4-FFF2-40B4-BE49-F238E27FC236}">
              <a16:creationId xmlns:a16="http://schemas.microsoft.com/office/drawing/2014/main" id="{00000000-0008-0000-2000-0000E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3" name="189 CuadroTexto">
          <a:extLst>
            <a:ext uri="{FF2B5EF4-FFF2-40B4-BE49-F238E27FC236}">
              <a16:creationId xmlns:a16="http://schemas.microsoft.com/office/drawing/2014/main" id="{00000000-0008-0000-2000-0000E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4" name="190 CuadroTexto">
          <a:extLst>
            <a:ext uri="{FF2B5EF4-FFF2-40B4-BE49-F238E27FC236}">
              <a16:creationId xmlns:a16="http://schemas.microsoft.com/office/drawing/2014/main" id="{00000000-0008-0000-2000-0000E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5" name="191 CuadroTexto">
          <a:extLst>
            <a:ext uri="{FF2B5EF4-FFF2-40B4-BE49-F238E27FC236}">
              <a16:creationId xmlns:a16="http://schemas.microsoft.com/office/drawing/2014/main" id="{00000000-0008-0000-2000-0000E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6" name="192 CuadroTexto">
          <a:extLst>
            <a:ext uri="{FF2B5EF4-FFF2-40B4-BE49-F238E27FC236}">
              <a16:creationId xmlns:a16="http://schemas.microsoft.com/office/drawing/2014/main" id="{00000000-0008-0000-2000-0000E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7" name="193 CuadroTexto">
          <a:extLst>
            <a:ext uri="{FF2B5EF4-FFF2-40B4-BE49-F238E27FC236}">
              <a16:creationId xmlns:a16="http://schemas.microsoft.com/office/drawing/2014/main" id="{00000000-0008-0000-2000-0000E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8" name="194 CuadroTexto">
          <a:extLst>
            <a:ext uri="{FF2B5EF4-FFF2-40B4-BE49-F238E27FC236}">
              <a16:creationId xmlns:a16="http://schemas.microsoft.com/office/drawing/2014/main" id="{00000000-0008-0000-2000-0000E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89" name="195 CuadroTexto">
          <a:extLst>
            <a:ext uri="{FF2B5EF4-FFF2-40B4-BE49-F238E27FC236}">
              <a16:creationId xmlns:a16="http://schemas.microsoft.com/office/drawing/2014/main" id="{00000000-0008-0000-2000-0000E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0" name="196 CuadroTexto">
          <a:extLst>
            <a:ext uri="{FF2B5EF4-FFF2-40B4-BE49-F238E27FC236}">
              <a16:creationId xmlns:a16="http://schemas.microsoft.com/office/drawing/2014/main" id="{00000000-0008-0000-2000-0000E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1" name="197 CuadroTexto">
          <a:extLst>
            <a:ext uri="{FF2B5EF4-FFF2-40B4-BE49-F238E27FC236}">
              <a16:creationId xmlns:a16="http://schemas.microsoft.com/office/drawing/2014/main" id="{00000000-0008-0000-2000-0000E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2" name="198 CuadroTexto">
          <a:extLst>
            <a:ext uri="{FF2B5EF4-FFF2-40B4-BE49-F238E27FC236}">
              <a16:creationId xmlns:a16="http://schemas.microsoft.com/office/drawing/2014/main" id="{00000000-0008-0000-2000-0000F0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3" name="199 CuadroTexto">
          <a:extLst>
            <a:ext uri="{FF2B5EF4-FFF2-40B4-BE49-F238E27FC236}">
              <a16:creationId xmlns:a16="http://schemas.microsoft.com/office/drawing/2014/main" id="{00000000-0008-0000-2000-0000F1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4" name="200 CuadroTexto">
          <a:extLst>
            <a:ext uri="{FF2B5EF4-FFF2-40B4-BE49-F238E27FC236}">
              <a16:creationId xmlns:a16="http://schemas.microsoft.com/office/drawing/2014/main" id="{00000000-0008-0000-2000-0000F2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5" name="201 CuadroTexto">
          <a:extLst>
            <a:ext uri="{FF2B5EF4-FFF2-40B4-BE49-F238E27FC236}">
              <a16:creationId xmlns:a16="http://schemas.microsoft.com/office/drawing/2014/main" id="{00000000-0008-0000-2000-0000F3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6" name="202 CuadroTexto">
          <a:extLst>
            <a:ext uri="{FF2B5EF4-FFF2-40B4-BE49-F238E27FC236}">
              <a16:creationId xmlns:a16="http://schemas.microsoft.com/office/drawing/2014/main" id="{00000000-0008-0000-2000-0000F4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7" name="203 CuadroTexto">
          <a:extLst>
            <a:ext uri="{FF2B5EF4-FFF2-40B4-BE49-F238E27FC236}">
              <a16:creationId xmlns:a16="http://schemas.microsoft.com/office/drawing/2014/main" id="{00000000-0008-0000-2000-0000F5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8" name="204 CuadroTexto">
          <a:extLst>
            <a:ext uri="{FF2B5EF4-FFF2-40B4-BE49-F238E27FC236}">
              <a16:creationId xmlns:a16="http://schemas.microsoft.com/office/drawing/2014/main" id="{00000000-0008-0000-2000-0000F6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599" name="205 CuadroTexto">
          <a:extLst>
            <a:ext uri="{FF2B5EF4-FFF2-40B4-BE49-F238E27FC236}">
              <a16:creationId xmlns:a16="http://schemas.microsoft.com/office/drawing/2014/main" id="{00000000-0008-0000-2000-0000F7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0" name="206 CuadroTexto">
          <a:extLst>
            <a:ext uri="{FF2B5EF4-FFF2-40B4-BE49-F238E27FC236}">
              <a16:creationId xmlns:a16="http://schemas.microsoft.com/office/drawing/2014/main" id="{00000000-0008-0000-2000-0000F8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1" name="207 CuadroTexto">
          <a:extLst>
            <a:ext uri="{FF2B5EF4-FFF2-40B4-BE49-F238E27FC236}">
              <a16:creationId xmlns:a16="http://schemas.microsoft.com/office/drawing/2014/main" id="{00000000-0008-0000-2000-0000F9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2" name="208 CuadroTexto">
          <a:extLst>
            <a:ext uri="{FF2B5EF4-FFF2-40B4-BE49-F238E27FC236}">
              <a16:creationId xmlns:a16="http://schemas.microsoft.com/office/drawing/2014/main" id="{00000000-0008-0000-2000-0000FA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3" name="209 CuadroTexto">
          <a:extLst>
            <a:ext uri="{FF2B5EF4-FFF2-40B4-BE49-F238E27FC236}">
              <a16:creationId xmlns:a16="http://schemas.microsoft.com/office/drawing/2014/main" id="{00000000-0008-0000-2000-0000FB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4" name="210 CuadroTexto">
          <a:extLst>
            <a:ext uri="{FF2B5EF4-FFF2-40B4-BE49-F238E27FC236}">
              <a16:creationId xmlns:a16="http://schemas.microsoft.com/office/drawing/2014/main" id="{00000000-0008-0000-2000-0000FC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5" name="211 CuadroTexto">
          <a:extLst>
            <a:ext uri="{FF2B5EF4-FFF2-40B4-BE49-F238E27FC236}">
              <a16:creationId xmlns:a16="http://schemas.microsoft.com/office/drawing/2014/main" id="{00000000-0008-0000-2000-0000FD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6" name="212 CuadroTexto">
          <a:extLst>
            <a:ext uri="{FF2B5EF4-FFF2-40B4-BE49-F238E27FC236}">
              <a16:creationId xmlns:a16="http://schemas.microsoft.com/office/drawing/2014/main" id="{00000000-0008-0000-2000-0000FE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7" name="213 CuadroTexto">
          <a:extLst>
            <a:ext uri="{FF2B5EF4-FFF2-40B4-BE49-F238E27FC236}">
              <a16:creationId xmlns:a16="http://schemas.microsoft.com/office/drawing/2014/main" id="{00000000-0008-0000-2000-0000FF11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8" name="214 CuadroTexto">
          <a:extLst>
            <a:ext uri="{FF2B5EF4-FFF2-40B4-BE49-F238E27FC236}">
              <a16:creationId xmlns:a16="http://schemas.microsoft.com/office/drawing/2014/main" id="{00000000-0008-0000-2000-00000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09" name="215 CuadroTexto">
          <a:extLst>
            <a:ext uri="{FF2B5EF4-FFF2-40B4-BE49-F238E27FC236}">
              <a16:creationId xmlns:a16="http://schemas.microsoft.com/office/drawing/2014/main" id="{00000000-0008-0000-2000-00000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0" name="216 CuadroTexto">
          <a:extLst>
            <a:ext uri="{FF2B5EF4-FFF2-40B4-BE49-F238E27FC236}">
              <a16:creationId xmlns:a16="http://schemas.microsoft.com/office/drawing/2014/main" id="{00000000-0008-0000-2000-00000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1" name="217 CuadroTexto">
          <a:extLst>
            <a:ext uri="{FF2B5EF4-FFF2-40B4-BE49-F238E27FC236}">
              <a16:creationId xmlns:a16="http://schemas.microsoft.com/office/drawing/2014/main" id="{00000000-0008-0000-2000-00000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2" name="218 CuadroTexto">
          <a:extLst>
            <a:ext uri="{FF2B5EF4-FFF2-40B4-BE49-F238E27FC236}">
              <a16:creationId xmlns:a16="http://schemas.microsoft.com/office/drawing/2014/main" id="{00000000-0008-0000-2000-00000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3" name="219 CuadroTexto">
          <a:extLst>
            <a:ext uri="{FF2B5EF4-FFF2-40B4-BE49-F238E27FC236}">
              <a16:creationId xmlns:a16="http://schemas.microsoft.com/office/drawing/2014/main" id="{00000000-0008-0000-2000-00000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4" name="220 CuadroTexto">
          <a:extLst>
            <a:ext uri="{FF2B5EF4-FFF2-40B4-BE49-F238E27FC236}">
              <a16:creationId xmlns:a16="http://schemas.microsoft.com/office/drawing/2014/main" id="{00000000-0008-0000-2000-00000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5" name="221 CuadroTexto">
          <a:extLst>
            <a:ext uri="{FF2B5EF4-FFF2-40B4-BE49-F238E27FC236}">
              <a16:creationId xmlns:a16="http://schemas.microsoft.com/office/drawing/2014/main" id="{00000000-0008-0000-2000-00000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6" name="222 CuadroTexto">
          <a:extLst>
            <a:ext uri="{FF2B5EF4-FFF2-40B4-BE49-F238E27FC236}">
              <a16:creationId xmlns:a16="http://schemas.microsoft.com/office/drawing/2014/main" id="{00000000-0008-0000-2000-00000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7" name="223 CuadroTexto">
          <a:extLst>
            <a:ext uri="{FF2B5EF4-FFF2-40B4-BE49-F238E27FC236}">
              <a16:creationId xmlns:a16="http://schemas.microsoft.com/office/drawing/2014/main" id="{00000000-0008-0000-2000-00000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8" name="224 CuadroTexto">
          <a:extLst>
            <a:ext uri="{FF2B5EF4-FFF2-40B4-BE49-F238E27FC236}">
              <a16:creationId xmlns:a16="http://schemas.microsoft.com/office/drawing/2014/main" id="{00000000-0008-0000-2000-00000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19" name="225 CuadroTexto">
          <a:extLst>
            <a:ext uri="{FF2B5EF4-FFF2-40B4-BE49-F238E27FC236}">
              <a16:creationId xmlns:a16="http://schemas.microsoft.com/office/drawing/2014/main" id="{00000000-0008-0000-2000-00000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0" name="226 CuadroTexto">
          <a:extLst>
            <a:ext uri="{FF2B5EF4-FFF2-40B4-BE49-F238E27FC236}">
              <a16:creationId xmlns:a16="http://schemas.microsoft.com/office/drawing/2014/main" id="{00000000-0008-0000-2000-00000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1" name="227 CuadroTexto">
          <a:extLst>
            <a:ext uri="{FF2B5EF4-FFF2-40B4-BE49-F238E27FC236}">
              <a16:creationId xmlns:a16="http://schemas.microsoft.com/office/drawing/2014/main" id="{00000000-0008-0000-2000-00000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2" name="228 CuadroTexto">
          <a:extLst>
            <a:ext uri="{FF2B5EF4-FFF2-40B4-BE49-F238E27FC236}">
              <a16:creationId xmlns:a16="http://schemas.microsoft.com/office/drawing/2014/main" id="{00000000-0008-0000-2000-00000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3" name="229 CuadroTexto">
          <a:extLst>
            <a:ext uri="{FF2B5EF4-FFF2-40B4-BE49-F238E27FC236}">
              <a16:creationId xmlns:a16="http://schemas.microsoft.com/office/drawing/2014/main" id="{00000000-0008-0000-2000-00000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4" name="230 CuadroTexto">
          <a:extLst>
            <a:ext uri="{FF2B5EF4-FFF2-40B4-BE49-F238E27FC236}">
              <a16:creationId xmlns:a16="http://schemas.microsoft.com/office/drawing/2014/main" id="{00000000-0008-0000-2000-00001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5" name="231 CuadroTexto">
          <a:extLst>
            <a:ext uri="{FF2B5EF4-FFF2-40B4-BE49-F238E27FC236}">
              <a16:creationId xmlns:a16="http://schemas.microsoft.com/office/drawing/2014/main" id="{00000000-0008-0000-2000-00001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6" name="232 CuadroTexto">
          <a:extLst>
            <a:ext uri="{FF2B5EF4-FFF2-40B4-BE49-F238E27FC236}">
              <a16:creationId xmlns:a16="http://schemas.microsoft.com/office/drawing/2014/main" id="{00000000-0008-0000-2000-00001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7" name="233 CuadroTexto">
          <a:extLst>
            <a:ext uri="{FF2B5EF4-FFF2-40B4-BE49-F238E27FC236}">
              <a16:creationId xmlns:a16="http://schemas.microsoft.com/office/drawing/2014/main" id="{00000000-0008-0000-2000-00001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8" name="234 CuadroTexto">
          <a:extLst>
            <a:ext uri="{FF2B5EF4-FFF2-40B4-BE49-F238E27FC236}">
              <a16:creationId xmlns:a16="http://schemas.microsoft.com/office/drawing/2014/main" id="{00000000-0008-0000-2000-00001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29" name="235 CuadroTexto">
          <a:extLst>
            <a:ext uri="{FF2B5EF4-FFF2-40B4-BE49-F238E27FC236}">
              <a16:creationId xmlns:a16="http://schemas.microsoft.com/office/drawing/2014/main" id="{00000000-0008-0000-2000-00001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0" name="236 CuadroTexto">
          <a:extLst>
            <a:ext uri="{FF2B5EF4-FFF2-40B4-BE49-F238E27FC236}">
              <a16:creationId xmlns:a16="http://schemas.microsoft.com/office/drawing/2014/main" id="{00000000-0008-0000-2000-00001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1" name="237 CuadroTexto">
          <a:extLst>
            <a:ext uri="{FF2B5EF4-FFF2-40B4-BE49-F238E27FC236}">
              <a16:creationId xmlns:a16="http://schemas.microsoft.com/office/drawing/2014/main" id="{00000000-0008-0000-2000-00001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2" name="238 CuadroTexto">
          <a:extLst>
            <a:ext uri="{FF2B5EF4-FFF2-40B4-BE49-F238E27FC236}">
              <a16:creationId xmlns:a16="http://schemas.microsoft.com/office/drawing/2014/main" id="{00000000-0008-0000-2000-00001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3" name="239 CuadroTexto">
          <a:extLst>
            <a:ext uri="{FF2B5EF4-FFF2-40B4-BE49-F238E27FC236}">
              <a16:creationId xmlns:a16="http://schemas.microsoft.com/office/drawing/2014/main" id="{00000000-0008-0000-2000-00001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4" name="240 CuadroTexto">
          <a:extLst>
            <a:ext uri="{FF2B5EF4-FFF2-40B4-BE49-F238E27FC236}">
              <a16:creationId xmlns:a16="http://schemas.microsoft.com/office/drawing/2014/main" id="{00000000-0008-0000-2000-00001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5" name="241 CuadroTexto">
          <a:extLst>
            <a:ext uri="{FF2B5EF4-FFF2-40B4-BE49-F238E27FC236}">
              <a16:creationId xmlns:a16="http://schemas.microsoft.com/office/drawing/2014/main" id="{00000000-0008-0000-2000-00001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6" name="242 CuadroTexto">
          <a:extLst>
            <a:ext uri="{FF2B5EF4-FFF2-40B4-BE49-F238E27FC236}">
              <a16:creationId xmlns:a16="http://schemas.microsoft.com/office/drawing/2014/main" id="{00000000-0008-0000-2000-00001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7" name="243 CuadroTexto">
          <a:extLst>
            <a:ext uri="{FF2B5EF4-FFF2-40B4-BE49-F238E27FC236}">
              <a16:creationId xmlns:a16="http://schemas.microsoft.com/office/drawing/2014/main" id="{00000000-0008-0000-2000-00001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8" name="244 CuadroTexto">
          <a:extLst>
            <a:ext uri="{FF2B5EF4-FFF2-40B4-BE49-F238E27FC236}">
              <a16:creationId xmlns:a16="http://schemas.microsoft.com/office/drawing/2014/main" id="{00000000-0008-0000-2000-00001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39" name="245 CuadroTexto">
          <a:extLst>
            <a:ext uri="{FF2B5EF4-FFF2-40B4-BE49-F238E27FC236}">
              <a16:creationId xmlns:a16="http://schemas.microsoft.com/office/drawing/2014/main" id="{00000000-0008-0000-2000-00001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0" name="246 CuadroTexto">
          <a:extLst>
            <a:ext uri="{FF2B5EF4-FFF2-40B4-BE49-F238E27FC236}">
              <a16:creationId xmlns:a16="http://schemas.microsoft.com/office/drawing/2014/main" id="{00000000-0008-0000-2000-00002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1" name="247 CuadroTexto">
          <a:extLst>
            <a:ext uri="{FF2B5EF4-FFF2-40B4-BE49-F238E27FC236}">
              <a16:creationId xmlns:a16="http://schemas.microsoft.com/office/drawing/2014/main" id="{00000000-0008-0000-2000-00002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2" name="248 CuadroTexto">
          <a:extLst>
            <a:ext uri="{FF2B5EF4-FFF2-40B4-BE49-F238E27FC236}">
              <a16:creationId xmlns:a16="http://schemas.microsoft.com/office/drawing/2014/main" id="{00000000-0008-0000-2000-00002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3" name="249 CuadroTexto">
          <a:extLst>
            <a:ext uri="{FF2B5EF4-FFF2-40B4-BE49-F238E27FC236}">
              <a16:creationId xmlns:a16="http://schemas.microsoft.com/office/drawing/2014/main" id="{00000000-0008-0000-2000-00002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4" name="250 CuadroTexto">
          <a:extLst>
            <a:ext uri="{FF2B5EF4-FFF2-40B4-BE49-F238E27FC236}">
              <a16:creationId xmlns:a16="http://schemas.microsoft.com/office/drawing/2014/main" id="{00000000-0008-0000-2000-00002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5" name="251 CuadroTexto">
          <a:extLst>
            <a:ext uri="{FF2B5EF4-FFF2-40B4-BE49-F238E27FC236}">
              <a16:creationId xmlns:a16="http://schemas.microsoft.com/office/drawing/2014/main" id="{00000000-0008-0000-2000-00002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6" name="252 CuadroTexto">
          <a:extLst>
            <a:ext uri="{FF2B5EF4-FFF2-40B4-BE49-F238E27FC236}">
              <a16:creationId xmlns:a16="http://schemas.microsoft.com/office/drawing/2014/main" id="{00000000-0008-0000-2000-00002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7" name="253 CuadroTexto">
          <a:extLst>
            <a:ext uri="{FF2B5EF4-FFF2-40B4-BE49-F238E27FC236}">
              <a16:creationId xmlns:a16="http://schemas.microsoft.com/office/drawing/2014/main" id="{00000000-0008-0000-2000-00002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8" name="254 CuadroTexto">
          <a:extLst>
            <a:ext uri="{FF2B5EF4-FFF2-40B4-BE49-F238E27FC236}">
              <a16:creationId xmlns:a16="http://schemas.microsoft.com/office/drawing/2014/main" id="{00000000-0008-0000-2000-00002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49" name="255 CuadroTexto">
          <a:extLst>
            <a:ext uri="{FF2B5EF4-FFF2-40B4-BE49-F238E27FC236}">
              <a16:creationId xmlns:a16="http://schemas.microsoft.com/office/drawing/2014/main" id="{00000000-0008-0000-2000-00002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0" name="256 CuadroTexto">
          <a:extLst>
            <a:ext uri="{FF2B5EF4-FFF2-40B4-BE49-F238E27FC236}">
              <a16:creationId xmlns:a16="http://schemas.microsoft.com/office/drawing/2014/main" id="{00000000-0008-0000-2000-00002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1" name="257 CuadroTexto">
          <a:extLst>
            <a:ext uri="{FF2B5EF4-FFF2-40B4-BE49-F238E27FC236}">
              <a16:creationId xmlns:a16="http://schemas.microsoft.com/office/drawing/2014/main" id="{00000000-0008-0000-2000-00002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2" name="258 CuadroTexto">
          <a:extLst>
            <a:ext uri="{FF2B5EF4-FFF2-40B4-BE49-F238E27FC236}">
              <a16:creationId xmlns:a16="http://schemas.microsoft.com/office/drawing/2014/main" id="{00000000-0008-0000-2000-00002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3" name="259 CuadroTexto">
          <a:extLst>
            <a:ext uri="{FF2B5EF4-FFF2-40B4-BE49-F238E27FC236}">
              <a16:creationId xmlns:a16="http://schemas.microsoft.com/office/drawing/2014/main" id="{00000000-0008-0000-2000-00002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4" name="260 CuadroTexto">
          <a:extLst>
            <a:ext uri="{FF2B5EF4-FFF2-40B4-BE49-F238E27FC236}">
              <a16:creationId xmlns:a16="http://schemas.microsoft.com/office/drawing/2014/main" id="{00000000-0008-0000-2000-00002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5" name="261 CuadroTexto">
          <a:extLst>
            <a:ext uri="{FF2B5EF4-FFF2-40B4-BE49-F238E27FC236}">
              <a16:creationId xmlns:a16="http://schemas.microsoft.com/office/drawing/2014/main" id="{00000000-0008-0000-2000-00002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6" name="262 CuadroTexto">
          <a:extLst>
            <a:ext uri="{FF2B5EF4-FFF2-40B4-BE49-F238E27FC236}">
              <a16:creationId xmlns:a16="http://schemas.microsoft.com/office/drawing/2014/main" id="{00000000-0008-0000-2000-00003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7" name="263 CuadroTexto">
          <a:extLst>
            <a:ext uri="{FF2B5EF4-FFF2-40B4-BE49-F238E27FC236}">
              <a16:creationId xmlns:a16="http://schemas.microsoft.com/office/drawing/2014/main" id="{00000000-0008-0000-2000-00003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8" name="264 CuadroTexto">
          <a:extLst>
            <a:ext uri="{FF2B5EF4-FFF2-40B4-BE49-F238E27FC236}">
              <a16:creationId xmlns:a16="http://schemas.microsoft.com/office/drawing/2014/main" id="{00000000-0008-0000-2000-00003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59" name="265 CuadroTexto">
          <a:extLst>
            <a:ext uri="{FF2B5EF4-FFF2-40B4-BE49-F238E27FC236}">
              <a16:creationId xmlns:a16="http://schemas.microsoft.com/office/drawing/2014/main" id="{00000000-0008-0000-2000-00003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0" name="266 CuadroTexto">
          <a:extLst>
            <a:ext uri="{FF2B5EF4-FFF2-40B4-BE49-F238E27FC236}">
              <a16:creationId xmlns:a16="http://schemas.microsoft.com/office/drawing/2014/main" id="{00000000-0008-0000-2000-00003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61" name="267 CuadroTexto">
          <a:extLst>
            <a:ext uri="{FF2B5EF4-FFF2-40B4-BE49-F238E27FC236}">
              <a16:creationId xmlns:a16="http://schemas.microsoft.com/office/drawing/2014/main" id="{00000000-0008-0000-2000-00003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662" name="268 CuadroTexto">
          <a:extLst>
            <a:ext uri="{FF2B5EF4-FFF2-40B4-BE49-F238E27FC236}">
              <a16:creationId xmlns:a16="http://schemas.microsoft.com/office/drawing/2014/main" id="{00000000-0008-0000-2000-00003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3" name="269 CuadroTexto">
          <a:extLst>
            <a:ext uri="{FF2B5EF4-FFF2-40B4-BE49-F238E27FC236}">
              <a16:creationId xmlns:a16="http://schemas.microsoft.com/office/drawing/2014/main" id="{00000000-0008-0000-2000-00003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4" name="270 CuadroTexto">
          <a:extLst>
            <a:ext uri="{FF2B5EF4-FFF2-40B4-BE49-F238E27FC236}">
              <a16:creationId xmlns:a16="http://schemas.microsoft.com/office/drawing/2014/main" id="{00000000-0008-0000-2000-00003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5" name="271 CuadroTexto">
          <a:extLst>
            <a:ext uri="{FF2B5EF4-FFF2-40B4-BE49-F238E27FC236}">
              <a16:creationId xmlns:a16="http://schemas.microsoft.com/office/drawing/2014/main" id="{00000000-0008-0000-2000-00003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6" name="272 CuadroTexto">
          <a:extLst>
            <a:ext uri="{FF2B5EF4-FFF2-40B4-BE49-F238E27FC236}">
              <a16:creationId xmlns:a16="http://schemas.microsoft.com/office/drawing/2014/main" id="{00000000-0008-0000-2000-00003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7" name="273 CuadroTexto">
          <a:extLst>
            <a:ext uri="{FF2B5EF4-FFF2-40B4-BE49-F238E27FC236}">
              <a16:creationId xmlns:a16="http://schemas.microsoft.com/office/drawing/2014/main" id="{00000000-0008-0000-2000-00003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8" name="274 CuadroTexto">
          <a:extLst>
            <a:ext uri="{FF2B5EF4-FFF2-40B4-BE49-F238E27FC236}">
              <a16:creationId xmlns:a16="http://schemas.microsoft.com/office/drawing/2014/main" id="{00000000-0008-0000-2000-00003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69" name="275 CuadroTexto">
          <a:extLst>
            <a:ext uri="{FF2B5EF4-FFF2-40B4-BE49-F238E27FC236}">
              <a16:creationId xmlns:a16="http://schemas.microsoft.com/office/drawing/2014/main" id="{00000000-0008-0000-2000-00003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0" name="276 CuadroTexto">
          <a:extLst>
            <a:ext uri="{FF2B5EF4-FFF2-40B4-BE49-F238E27FC236}">
              <a16:creationId xmlns:a16="http://schemas.microsoft.com/office/drawing/2014/main" id="{00000000-0008-0000-2000-00003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1" name="277 CuadroTexto">
          <a:extLst>
            <a:ext uri="{FF2B5EF4-FFF2-40B4-BE49-F238E27FC236}">
              <a16:creationId xmlns:a16="http://schemas.microsoft.com/office/drawing/2014/main" id="{00000000-0008-0000-2000-00003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2" name="278 CuadroTexto">
          <a:extLst>
            <a:ext uri="{FF2B5EF4-FFF2-40B4-BE49-F238E27FC236}">
              <a16:creationId xmlns:a16="http://schemas.microsoft.com/office/drawing/2014/main" id="{00000000-0008-0000-2000-00004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3" name="279 CuadroTexto">
          <a:extLst>
            <a:ext uri="{FF2B5EF4-FFF2-40B4-BE49-F238E27FC236}">
              <a16:creationId xmlns:a16="http://schemas.microsoft.com/office/drawing/2014/main" id="{00000000-0008-0000-2000-00004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4" name="280 CuadroTexto">
          <a:extLst>
            <a:ext uri="{FF2B5EF4-FFF2-40B4-BE49-F238E27FC236}">
              <a16:creationId xmlns:a16="http://schemas.microsoft.com/office/drawing/2014/main" id="{00000000-0008-0000-2000-00004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5" name="281 CuadroTexto">
          <a:extLst>
            <a:ext uri="{FF2B5EF4-FFF2-40B4-BE49-F238E27FC236}">
              <a16:creationId xmlns:a16="http://schemas.microsoft.com/office/drawing/2014/main" id="{00000000-0008-0000-2000-00004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6" name="282 CuadroTexto">
          <a:extLst>
            <a:ext uri="{FF2B5EF4-FFF2-40B4-BE49-F238E27FC236}">
              <a16:creationId xmlns:a16="http://schemas.microsoft.com/office/drawing/2014/main" id="{00000000-0008-0000-2000-00004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7" name="283 CuadroTexto">
          <a:extLst>
            <a:ext uri="{FF2B5EF4-FFF2-40B4-BE49-F238E27FC236}">
              <a16:creationId xmlns:a16="http://schemas.microsoft.com/office/drawing/2014/main" id="{00000000-0008-0000-2000-00004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678" name="284 CuadroTexto">
          <a:extLst>
            <a:ext uri="{FF2B5EF4-FFF2-40B4-BE49-F238E27FC236}">
              <a16:creationId xmlns:a16="http://schemas.microsoft.com/office/drawing/2014/main" id="{00000000-0008-0000-2000-00004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679" name="285 CuadroTexto">
          <a:extLst>
            <a:ext uri="{FF2B5EF4-FFF2-40B4-BE49-F238E27FC236}">
              <a16:creationId xmlns:a16="http://schemas.microsoft.com/office/drawing/2014/main" id="{00000000-0008-0000-2000-00004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0" name="286 CuadroTexto">
          <a:extLst>
            <a:ext uri="{FF2B5EF4-FFF2-40B4-BE49-F238E27FC236}">
              <a16:creationId xmlns:a16="http://schemas.microsoft.com/office/drawing/2014/main" id="{00000000-0008-0000-2000-00004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1" name="287 CuadroTexto">
          <a:extLst>
            <a:ext uri="{FF2B5EF4-FFF2-40B4-BE49-F238E27FC236}">
              <a16:creationId xmlns:a16="http://schemas.microsoft.com/office/drawing/2014/main" id="{00000000-0008-0000-2000-00004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2" name="288 CuadroTexto">
          <a:extLst>
            <a:ext uri="{FF2B5EF4-FFF2-40B4-BE49-F238E27FC236}">
              <a16:creationId xmlns:a16="http://schemas.microsoft.com/office/drawing/2014/main" id="{00000000-0008-0000-2000-00004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3" name="289 CuadroTexto">
          <a:extLst>
            <a:ext uri="{FF2B5EF4-FFF2-40B4-BE49-F238E27FC236}">
              <a16:creationId xmlns:a16="http://schemas.microsoft.com/office/drawing/2014/main" id="{00000000-0008-0000-2000-00004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4" name="290 CuadroTexto">
          <a:extLst>
            <a:ext uri="{FF2B5EF4-FFF2-40B4-BE49-F238E27FC236}">
              <a16:creationId xmlns:a16="http://schemas.microsoft.com/office/drawing/2014/main" id="{00000000-0008-0000-2000-00004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5" name="291 CuadroTexto">
          <a:extLst>
            <a:ext uri="{FF2B5EF4-FFF2-40B4-BE49-F238E27FC236}">
              <a16:creationId xmlns:a16="http://schemas.microsoft.com/office/drawing/2014/main" id="{00000000-0008-0000-2000-00004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6" name="292 CuadroTexto">
          <a:extLst>
            <a:ext uri="{FF2B5EF4-FFF2-40B4-BE49-F238E27FC236}">
              <a16:creationId xmlns:a16="http://schemas.microsoft.com/office/drawing/2014/main" id="{00000000-0008-0000-2000-00004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7" name="293 CuadroTexto">
          <a:extLst>
            <a:ext uri="{FF2B5EF4-FFF2-40B4-BE49-F238E27FC236}">
              <a16:creationId xmlns:a16="http://schemas.microsoft.com/office/drawing/2014/main" id="{00000000-0008-0000-2000-00004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8" name="294 CuadroTexto">
          <a:extLst>
            <a:ext uri="{FF2B5EF4-FFF2-40B4-BE49-F238E27FC236}">
              <a16:creationId xmlns:a16="http://schemas.microsoft.com/office/drawing/2014/main" id="{00000000-0008-0000-2000-00005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89" name="295 CuadroTexto">
          <a:extLst>
            <a:ext uri="{FF2B5EF4-FFF2-40B4-BE49-F238E27FC236}">
              <a16:creationId xmlns:a16="http://schemas.microsoft.com/office/drawing/2014/main" id="{00000000-0008-0000-2000-00005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690" name="296 CuadroTexto">
          <a:extLst>
            <a:ext uri="{FF2B5EF4-FFF2-40B4-BE49-F238E27FC236}">
              <a16:creationId xmlns:a16="http://schemas.microsoft.com/office/drawing/2014/main" id="{00000000-0008-0000-2000-00005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1" name="298 CuadroTexto">
          <a:extLst>
            <a:ext uri="{FF2B5EF4-FFF2-40B4-BE49-F238E27FC236}">
              <a16:creationId xmlns:a16="http://schemas.microsoft.com/office/drawing/2014/main" id="{00000000-0008-0000-2000-000053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2" name="299 CuadroTexto">
          <a:extLst>
            <a:ext uri="{FF2B5EF4-FFF2-40B4-BE49-F238E27FC236}">
              <a16:creationId xmlns:a16="http://schemas.microsoft.com/office/drawing/2014/main" id="{00000000-0008-0000-2000-000054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3" name="300 CuadroTexto">
          <a:extLst>
            <a:ext uri="{FF2B5EF4-FFF2-40B4-BE49-F238E27FC236}">
              <a16:creationId xmlns:a16="http://schemas.microsoft.com/office/drawing/2014/main" id="{00000000-0008-0000-2000-000055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4" name="301 CuadroTexto">
          <a:extLst>
            <a:ext uri="{FF2B5EF4-FFF2-40B4-BE49-F238E27FC236}">
              <a16:creationId xmlns:a16="http://schemas.microsoft.com/office/drawing/2014/main" id="{00000000-0008-0000-2000-000056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5" name="302 CuadroTexto">
          <a:extLst>
            <a:ext uri="{FF2B5EF4-FFF2-40B4-BE49-F238E27FC236}">
              <a16:creationId xmlns:a16="http://schemas.microsoft.com/office/drawing/2014/main" id="{00000000-0008-0000-2000-000057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6" name="303 CuadroTexto">
          <a:extLst>
            <a:ext uri="{FF2B5EF4-FFF2-40B4-BE49-F238E27FC236}">
              <a16:creationId xmlns:a16="http://schemas.microsoft.com/office/drawing/2014/main" id="{00000000-0008-0000-2000-000058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7" name="304 CuadroTexto">
          <a:extLst>
            <a:ext uri="{FF2B5EF4-FFF2-40B4-BE49-F238E27FC236}">
              <a16:creationId xmlns:a16="http://schemas.microsoft.com/office/drawing/2014/main" id="{00000000-0008-0000-2000-000059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8" name="305 CuadroTexto">
          <a:extLst>
            <a:ext uri="{FF2B5EF4-FFF2-40B4-BE49-F238E27FC236}">
              <a16:creationId xmlns:a16="http://schemas.microsoft.com/office/drawing/2014/main" id="{00000000-0008-0000-2000-00005A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699" name="452 CuadroTexto">
          <a:extLst>
            <a:ext uri="{FF2B5EF4-FFF2-40B4-BE49-F238E27FC236}">
              <a16:creationId xmlns:a16="http://schemas.microsoft.com/office/drawing/2014/main" id="{00000000-0008-0000-2000-00005B12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00" name="17 CuadroTexto">
          <a:extLst>
            <a:ext uri="{FF2B5EF4-FFF2-40B4-BE49-F238E27FC236}">
              <a16:creationId xmlns:a16="http://schemas.microsoft.com/office/drawing/2014/main" id="{00000000-0008-0000-2000-00005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4701" name="90 CuadroTexto">
          <a:extLst>
            <a:ext uri="{FF2B5EF4-FFF2-40B4-BE49-F238E27FC236}">
              <a16:creationId xmlns:a16="http://schemas.microsoft.com/office/drawing/2014/main" id="{00000000-0008-0000-2000-00005D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2" name="91 CuadroTexto">
          <a:extLst>
            <a:ext uri="{FF2B5EF4-FFF2-40B4-BE49-F238E27FC236}">
              <a16:creationId xmlns:a16="http://schemas.microsoft.com/office/drawing/2014/main" id="{00000000-0008-0000-2000-00005E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3" name="92 CuadroTexto">
          <a:extLst>
            <a:ext uri="{FF2B5EF4-FFF2-40B4-BE49-F238E27FC236}">
              <a16:creationId xmlns:a16="http://schemas.microsoft.com/office/drawing/2014/main" id="{00000000-0008-0000-2000-00005F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4" name="93 CuadroTexto">
          <a:extLst>
            <a:ext uri="{FF2B5EF4-FFF2-40B4-BE49-F238E27FC236}">
              <a16:creationId xmlns:a16="http://schemas.microsoft.com/office/drawing/2014/main" id="{00000000-0008-0000-2000-000060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5" name="94 CuadroTexto">
          <a:extLst>
            <a:ext uri="{FF2B5EF4-FFF2-40B4-BE49-F238E27FC236}">
              <a16:creationId xmlns:a16="http://schemas.microsoft.com/office/drawing/2014/main" id="{00000000-0008-0000-2000-000061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6" name="95 CuadroTexto">
          <a:extLst>
            <a:ext uri="{FF2B5EF4-FFF2-40B4-BE49-F238E27FC236}">
              <a16:creationId xmlns:a16="http://schemas.microsoft.com/office/drawing/2014/main" id="{00000000-0008-0000-2000-000062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7" name="96 CuadroTexto">
          <a:extLst>
            <a:ext uri="{FF2B5EF4-FFF2-40B4-BE49-F238E27FC236}">
              <a16:creationId xmlns:a16="http://schemas.microsoft.com/office/drawing/2014/main" id="{00000000-0008-0000-2000-000063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8" name="97 CuadroTexto">
          <a:extLst>
            <a:ext uri="{FF2B5EF4-FFF2-40B4-BE49-F238E27FC236}">
              <a16:creationId xmlns:a16="http://schemas.microsoft.com/office/drawing/2014/main" id="{00000000-0008-0000-2000-000064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09" name="98 CuadroTexto">
          <a:extLst>
            <a:ext uri="{FF2B5EF4-FFF2-40B4-BE49-F238E27FC236}">
              <a16:creationId xmlns:a16="http://schemas.microsoft.com/office/drawing/2014/main" id="{00000000-0008-0000-2000-000065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0" name="99 CuadroTexto">
          <a:extLst>
            <a:ext uri="{FF2B5EF4-FFF2-40B4-BE49-F238E27FC236}">
              <a16:creationId xmlns:a16="http://schemas.microsoft.com/office/drawing/2014/main" id="{00000000-0008-0000-2000-000066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1" name="100 CuadroTexto">
          <a:extLst>
            <a:ext uri="{FF2B5EF4-FFF2-40B4-BE49-F238E27FC236}">
              <a16:creationId xmlns:a16="http://schemas.microsoft.com/office/drawing/2014/main" id="{00000000-0008-0000-2000-000067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4712" name="101 CuadroTexto">
          <a:extLst>
            <a:ext uri="{FF2B5EF4-FFF2-40B4-BE49-F238E27FC236}">
              <a16:creationId xmlns:a16="http://schemas.microsoft.com/office/drawing/2014/main" id="{00000000-0008-0000-2000-00006812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713" name="118 CuadroTexto">
          <a:extLst>
            <a:ext uri="{FF2B5EF4-FFF2-40B4-BE49-F238E27FC236}">
              <a16:creationId xmlns:a16="http://schemas.microsoft.com/office/drawing/2014/main" id="{00000000-0008-0000-2000-00006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4" name="119 CuadroTexto">
          <a:extLst>
            <a:ext uri="{FF2B5EF4-FFF2-40B4-BE49-F238E27FC236}">
              <a16:creationId xmlns:a16="http://schemas.microsoft.com/office/drawing/2014/main" id="{00000000-0008-0000-2000-00006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5" name="120 CuadroTexto">
          <a:extLst>
            <a:ext uri="{FF2B5EF4-FFF2-40B4-BE49-F238E27FC236}">
              <a16:creationId xmlns:a16="http://schemas.microsoft.com/office/drawing/2014/main" id="{00000000-0008-0000-2000-00006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6" name="121 CuadroTexto">
          <a:extLst>
            <a:ext uri="{FF2B5EF4-FFF2-40B4-BE49-F238E27FC236}">
              <a16:creationId xmlns:a16="http://schemas.microsoft.com/office/drawing/2014/main" id="{00000000-0008-0000-2000-00006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7" name="122 CuadroTexto">
          <a:extLst>
            <a:ext uri="{FF2B5EF4-FFF2-40B4-BE49-F238E27FC236}">
              <a16:creationId xmlns:a16="http://schemas.microsoft.com/office/drawing/2014/main" id="{00000000-0008-0000-2000-00006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8" name="123 CuadroTexto">
          <a:extLst>
            <a:ext uri="{FF2B5EF4-FFF2-40B4-BE49-F238E27FC236}">
              <a16:creationId xmlns:a16="http://schemas.microsoft.com/office/drawing/2014/main" id="{00000000-0008-0000-2000-00006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19" name="124 CuadroTexto">
          <a:extLst>
            <a:ext uri="{FF2B5EF4-FFF2-40B4-BE49-F238E27FC236}">
              <a16:creationId xmlns:a16="http://schemas.microsoft.com/office/drawing/2014/main" id="{00000000-0008-0000-2000-00006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0" name="125 CuadroTexto">
          <a:extLst>
            <a:ext uri="{FF2B5EF4-FFF2-40B4-BE49-F238E27FC236}">
              <a16:creationId xmlns:a16="http://schemas.microsoft.com/office/drawing/2014/main" id="{00000000-0008-0000-2000-00007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1" name="143 CuadroTexto">
          <a:extLst>
            <a:ext uri="{FF2B5EF4-FFF2-40B4-BE49-F238E27FC236}">
              <a16:creationId xmlns:a16="http://schemas.microsoft.com/office/drawing/2014/main" id="{00000000-0008-0000-2000-00007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2" name="144 CuadroTexto">
          <a:extLst>
            <a:ext uri="{FF2B5EF4-FFF2-40B4-BE49-F238E27FC236}">
              <a16:creationId xmlns:a16="http://schemas.microsoft.com/office/drawing/2014/main" id="{00000000-0008-0000-2000-00007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3" name="145 CuadroTexto">
          <a:extLst>
            <a:ext uri="{FF2B5EF4-FFF2-40B4-BE49-F238E27FC236}">
              <a16:creationId xmlns:a16="http://schemas.microsoft.com/office/drawing/2014/main" id="{00000000-0008-0000-2000-00007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4" name="146 CuadroTexto">
          <a:extLst>
            <a:ext uri="{FF2B5EF4-FFF2-40B4-BE49-F238E27FC236}">
              <a16:creationId xmlns:a16="http://schemas.microsoft.com/office/drawing/2014/main" id="{00000000-0008-0000-2000-00007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5" name="147 CuadroTexto">
          <a:extLst>
            <a:ext uri="{FF2B5EF4-FFF2-40B4-BE49-F238E27FC236}">
              <a16:creationId xmlns:a16="http://schemas.microsoft.com/office/drawing/2014/main" id="{00000000-0008-0000-2000-00007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6" name="148 CuadroTexto">
          <a:extLst>
            <a:ext uri="{FF2B5EF4-FFF2-40B4-BE49-F238E27FC236}">
              <a16:creationId xmlns:a16="http://schemas.microsoft.com/office/drawing/2014/main" id="{00000000-0008-0000-2000-00007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7" name="149 CuadroTexto">
          <a:extLst>
            <a:ext uri="{FF2B5EF4-FFF2-40B4-BE49-F238E27FC236}">
              <a16:creationId xmlns:a16="http://schemas.microsoft.com/office/drawing/2014/main" id="{00000000-0008-0000-2000-00007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8" name="150 CuadroTexto">
          <a:extLst>
            <a:ext uri="{FF2B5EF4-FFF2-40B4-BE49-F238E27FC236}">
              <a16:creationId xmlns:a16="http://schemas.microsoft.com/office/drawing/2014/main" id="{00000000-0008-0000-2000-00007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29" name="151 CuadroTexto">
          <a:extLst>
            <a:ext uri="{FF2B5EF4-FFF2-40B4-BE49-F238E27FC236}">
              <a16:creationId xmlns:a16="http://schemas.microsoft.com/office/drawing/2014/main" id="{00000000-0008-0000-2000-00007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0" name="152 CuadroTexto">
          <a:extLst>
            <a:ext uri="{FF2B5EF4-FFF2-40B4-BE49-F238E27FC236}">
              <a16:creationId xmlns:a16="http://schemas.microsoft.com/office/drawing/2014/main" id="{00000000-0008-0000-2000-00007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1" name="153 CuadroTexto">
          <a:extLst>
            <a:ext uri="{FF2B5EF4-FFF2-40B4-BE49-F238E27FC236}">
              <a16:creationId xmlns:a16="http://schemas.microsoft.com/office/drawing/2014/main" id="{00000000-0008-0000-2000-00007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2" name="154 CuadroTexto">
          <a:extLst>
            <a:ext uri="{FF2B5EF4-FFF2-40B4-BE49-F238E27FC236}">
              <a16:creationId xmlns:a16="http://schemas.microsoft.com/office/drawing/2014/main" id="{00000000-0008-0000-2000-00007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3" name="155 CuadroTexto">
          <a:extLst>
            <a:ext uri="{FF2B5EF4-FFF2-40B4-BE49-F238E27FC236}">
              <a16:creationId xmlns:a16="http://schemas.microsoft.com/office/drawing/2014/main" id="{00000000-0008-0000-2000-00007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4" name="156 CuadroTexto">
          <a:extLst>
            <a:ext uri="{FF2B5EF4-FFF2-40B4-BE49-F238E27FC236}">
              <a16:creationId xmlns:a16="http://schemas.microsoft.com/office/drawing/2014/main" id="{00000000-0008-0000-2000-00007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5" name="157 CuadroTexto">
          <a:extLst>
            <a:ext uri="{FF2B5EF4-FFF2-40B4-BE49-F238E27FC236}">
              <a16:creationId xmlns:a16="http://schemas.microsoft.com/office/drawing/2014/main" id="{00000000-0008-0000-2000-00007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6" name="158 CuadroTexto">
          <a:extLst>
            <a:ext uri="{FF2B5EF4-FFF2-40B4-BE49-F238E27FC236}">
              <a16:creationId xmlns:a16="http://schemas.microsoft.com/office/drawing/2014/main" id="{00000000-0008-0000-2000-00008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7" name="159 CuadroTexto">
          <a:extLst>
            <a:ext uri="{FF2B5EF4-FFF2-40B4-BE49-F238E27FC236}">
              <a16:creationId xmlns:a16="http://schemas.microsoft.com/office/drawing/2014/main" id="{00000000-0008-0000-2000-00008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8" name="160 CuadroTexto">
          <a:extLst>
            <a:ext uri="{FF2B5EF4-FFF2-40B4-BE49-F238E27FC236}">
              <a16:creationId xmlns:a16="http://schemas.microsoft.com/office/drawing/2014/main" id="{00000000-0008-0000-2000-00008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39" name="161 CuadroTexto">
          <a:extLst>
            <a:ext uri="{FF2B5EF4-FFF2-40B4-BE49-F238E27FC236}">
              <a16:creationId xmlns:a16="http://schemas.microsoft.com/office/drawing/2014/main" id="{00000000-0008-0000-2000-00008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0" name="162 CuadroTexto">
          <a:extLst>
            <a:ext uri="{FF2B5EF4-FFF2-40B4-BE49-F238E27FC236}">
              <a16:creationId xmlns:a16="http://schemas.microsoft.com/office/drawing/2014/main" id="{00000000-0008-0000-2000-00008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1" name="163 CuadroTexto">
          <a:extLst>
            <a:ext uri="{FF2B5EF4-FFF2-40B4-BE49-F238E27FC236}">
              <a16:creationId xmlns:a16="http://schemas.microsoft.com/office/drawing/2014/main" id="{00000000-0008-0000-2000-00008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2" name="164 CuadroTexto">
          <a:extLst>
            <a:ext uri="{FF2B5EF4-FFF2-40B4-BE49-F238E27FC236}">
              <a16:creationId xmlns:a16="http://schemas.microsoft.com/office/drawing/2014/main" id="{00000000-0008-0000-2000-00008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3" name="165 CuadroTexto">
          <a:extLst>
            <a:ext uri="{FF2B5EF4-FFF2-40B4-BE49-F238E27FC236}">
              <a16:creationId xmlns:a16="http://schemas.microsoft.com/office/drawing/2014/main" id="{00000000-0008-0000-2000-00008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4" name="166 CuadroTexto">
          <a:extLst>
            <a:ext uri="{FF2B5EF4-FFF2-40B4-BE49-F238E27FC236}">
              <a16:creationId xmlns:a16="http://schemas.microsoft.com/office/drawing/2014/main" id="{00000000-0008-0000-2000-00008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5" name="167 CuadroTexto">
          <a:extLst>
            <a:ext uri="{FF2B5EF4-FFF2-40B4-BE49-F238E27FC236}">
              <a16:creationId xmlns:a16="http://schemas.microsoft.com/office/drawing/2014/main" id="{00000000-0008-0000-2000-00008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6" name="168 CuadroTexto">
          <a:extLst>
            <a:ext uri="{FF2B5EF4-FFF2-40B4-BE49-F238E27FC236}">
              <a16:creationId xmlns:a16="http://schemas.microsoft.com/office/drawing/2014/main" id="{00000000-0008-0000-2000-00008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7" name="169 CuadroTexto">
          <a:extLst>
            <a:ext uri="{FF2B5EF4-FFF2-40B4-BE49-F238E27FC236}">
              <a16:creationId xmlns:a16="http://schemas.microsoft.com/office/drawing/2014/main" id="{00000000-0008-0000-2000-00008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8" name="170 CuadroTexto">
          <a:extLst>
            <a:ext uri="{FF2B5EF4-FFF2-40B4-BE49-F238E27FC236}">
              <a16:creationId xmlns:a16="http://schemas.microsoft.com/office/drawing/2014/main" id="{00000000-0008-0000-2000-00008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49" name="171 CuadroTexto">
          <a:extLst>
            <a:ext uri="{FF2B5EF4-FFF2-40B4-BE49-F238E27FC236}">
              <a16:creationId xmlns:a16="http://schemas.microsoft.com/office/drawing/2014/main" id="{00000000-0008-0000-2000-00008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0" name="172 CuadroTexto">
          <a:extLst>
            <a:ext uri="{FF2B5EF4-FFF2-40B4-BE49-F238E27FC236}">
              <a16:creationId xmlns:a16="http://schemas.microsoft.com/office/drawing/2014/main" id="{00000000-0008-0000-2000-00008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1" name="173 CuadroTexto">
          <a:extLst>
            <a:ext uri="{FF2B5EF4-FFF2-40B4-BE49-F238E27FC236}">
              <a16:creationId xmlns:a16="http://schemas.microsoft.com/office/drawing/2014/main" id="{00000000-0008-0000-2000-00008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2" name="174 CuadroTexto">
          <a:extLst>
            <a:ext uri="{FF2B5EF4-FFF2-40B4-BE49-F238E27FC236}">
              <a16:creationId xmlns:a16="http://schemas.microsoft.com/office/drawing/2014/main" id="{00000000-0008-0000-2000-00009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3" name="175 CuadroTexto">
          <a:extLst>
            <a:ext uri="{FF2B5EF4-FFF2-40B4-BE49-F238E27FC236}">
              <a16:creationId xmlns:a16="http://schemas.microsoft.com/office/drawing/2014/main" id="{00000000-0008-0000-2000-00009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4" name="176 CuadroTexto">
          <a:extLst>
            <a:ext uri="{FF2B5EF4-FFF2-40B4-BE49-F238E27FC236}">
              <a16:creationId xmlns:a16="http://schemas.microsoft.com/office/drawing/2014/main" id="{00000000-0008-0000-2000-00009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5" name="177 CuadroTexto">
          <a:extLst>
            <a:ext uri="{FF2B5EF4-FFF2-40B4-BE49-F238E27FC236}">
              <a16:creationId xmlns:a16="http://schemas.microsoft.com/office/drawing/2014/main" id="{00000000-0008-0000-2000-00009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6" name="178 CuadroTexto">
          <a:extLst>
            <a:ext uri="{FF2B5EF4-FFF2-40B4-BE49-F238E27FC236}">
              <a16:creationId xmlns:a16="http://schemas.microsoft.com/office/drawing/2014/main" id="{00000000-0008-0000-2000-00009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7" name="179 CuadroTexto">
          <a:extLst>
            <a:ext uri="{FF2B5EF4-FFF2-40B4-BE49-F238E27FC236}">
              <a16:creationId xmlns:a16="http://schemas.microsoft.com/office/drawing/2014/main" id="{00000000-0008-0000-2000-00009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8" name="180 CuadroTexto">
          <a:extLst>
            <a:ext uri="{FF2B5EF4-FFF2-40B4-BE49-F238E27FC236}">
              <a16:creationId xmlns:a16="http://schemas.microsoft.com/office/drawing/2014/main" id="{00000000-0008-0000-2000-00009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59" name="181 CuadroTexto">
          <a:extLst>
            <a:ext uri="{FF2B5EF4-FFF2-40B4-BE49-F238E27FC236}">
              <a16:creationId xmlns:a16="http://schemas.microsoft.com/office/drawing/2014/main" id="{00000000-0008-0000-2000-00009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0" name="182 CuadroTexto">
          <a:extLst>
            <a:ext uri="{FF2B5EF4-FFF2-40B4-BE49-F238E27FC236}">
              <a16:creationId xmlns:a16="http://schemas.microsoft.com/office/drawing/2014/main" id="{00000000-0008-0000-2000-00009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1" name="183 CuadroTexto">
          <a:extLst>
            <a:ext uri="{FF2B5EF4-FFF2-40B4-BE49-F238E27FC236}">
              <a16:creationId xmlns:a16="http://schemas.microsoft.com/office/drawing/2014/main" id="{00000000-0008-0000-2000-00009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2" name="184 CuadroTexto">
          <a:extLst>
            <a:ext uri="{FF2B5EF4-FFF2-40B4-BE49-F238E27FC236}">
              <a16:creationId xmlns:a16="http://schemas.microsoft.com/office/drawing/2014/main" id="{00000000-0008-0000-2000-00009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3" name="185 CuadroTexto">
          <a:extLst>
            <a:ext uri="{FF2B5EF4-FFF2-40B4-BE49-F238E27FC236}">
              <a16:creationId xmlns:a16="http://schemas.microsoft.com/office/drawing/2014/main" id="{00000000-0008-0000-2000-00009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4" name="186 CuadroTexto">
          <a:extLst>
            <a:ext uri="{FF2B5EF4-FFF2-40B4-BE49-F238E27FC236}">
              <a16:creationId xmlns:a16="http://schemas.microsoft.com/office/drawing/2014/main" id="{00000000-0008-0000-2000-00009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5" name="187 CuadroTexto">
          <a:extLst>
            <a:ext uri="{FF2B5EF4-FFF2-40B4-BE49-F238E27FC236}">
              <a16:creationId xmlns:a16="http://schemas.microsoft.com/office/drawing/2014/main" id="{00000000-0008-0000-2000-00009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6" name="188 CuadroTexto">
          <a:extLst>
            <a:ext uri="{FF2B5EF4-FFF2-40B4-BE49-F238E27FC236}">
              <a16:creationId xmlns:a16="http://schemas.microsoft.com/office/drawing/2014/main" id="{00000000-0008-0000-2000-00009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7" name="189 CuadroTexto">
          <a:extLst>
            <a:ext uri="{FF2B5EF4-FFF2-40B4-BE49-F238E27FC236}">
              <a16:creationId xmlns:a16="http://schemas.microsoft.com/office/drawing/2014/main" id="{00000000-0008-0000-2000-00009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8" name="190 CuadroTexto">
          <a:extLst>
            <a:ext uri="{FF2B5EF4-FFF2-40B4-BE49-F238E27FC236}">
              <a16:creationId xmlns:a16="http://schemas.microsoft.com/office/drawing/2014/main" id="{00000000-0008-0000-2000-0000A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69" name="191 CuadroTexto">
          <a:extLst>
            <a:ext uri="{FF2B5EF4-FFF2-40B4-BE49-F238E27FC236}">
              <a16:creationId xmlns:a16="http://schemas.microsoft.com/office/drawing/2014/main" id="{00000000-0008-0000-2000-0000A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0" name="192 CuadroTexto">
          <a:extLst>
            <a:ext uri="{FF2B5EF4-FFF2-40B4-BE49-F238E27FC236}">
              <a16:creationId xmlns:a16="http://schemas.microsoft.com/office/drawing/2014/main" id="{00000000-0008-0000-2000-0000A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1" name="193 CuadroTexto">
          <a:extLst>
            <a:ext uri="{FF2B5EF4-FFF2-40B4-BE49-F238E27FC236}">
              <a16:creationId xmlns:a16="http://schemas.microsoft.com/office/drawing/2014/main" id="{00000000-0008-0000-2000-0000A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2" name="194 CuadroTexto">
          <a:extLst>
            <a:ext uri="{FF2B5EF4-FFF2-40B4-BE49-F238E27FC236}">
              <a16:creationId xmlns:a16="http://schemas.microsoft.com/office/drawing/2014/main" id="{00000000-0008-0000-2000-0000A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3" name="195 CuadroTexto">
          <a:extLst>
            <a:ext uri="{FF2B5EF4-FFF2-40B4-BE49-F238E27FC236}">
              <a16:creationId xmlns:a16="http://schemas.microsoft.com/office/drawing/2014/main" id="{00000000-0008-0000-2000-0000A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4" name="196 CuadroTexto">
          <a:extLst>
            <a:ext uri="{FF2B5EF4-FFF2-40B4-BE49-F238E27FC236}">
              <a16:creationId xmlns:a16="http://schemas.microsoft.com/office/drawing/2014/main" id="{00000000-0008-0000-2000-0000A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5" name="197 CuadroTexto">
          <a:extLst>
            <a:ext uri="{FF2B5EF4-FFF2-40B4-BE49-F238E27FC236}">
              <a16:creationId xmlns:a16="http://schemas.microsoft.com/office/drawing/2014/main" id="{00000000-0008-0000-2000-0000A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6" name="198 CuadroTexto">
          <a:extLst>
            <a:ext uri="{FF2B5EF4-FFF2-40B4-BE49-F238E27FC236}">
              <a16:creationId xmlns:a16="http://schemas.microsoft.com/office/drawing/2014/main" id="{00000000-0008-0000-2000-0000A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7" name="199 CuadroTexto">
          <a:extLst>
            <a:ext uri="{FF2B5EF4-FFF2-40B4-BE49-F238E27FC236}">
              <a16:creationId xmlns:a16="http://schemas.microsoft.com/office/drawing/2014/main" id="{00000000-0008-0000-2000-0000A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8" name="200 CuadroTexto">
          <a:extLst>
            <a:ext uri="{FF2B5EF4-FFF2-40B4-BE49-F238E27FC236}">
              <a16:creationId xmlns:a16="http://schemas.microsoft.com/office/drawing/2014/main" id="{00000000-0008-0000-2000-0000A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79" name="201 CuadroTexto">
          <a:extLst>
            <a:ext uri="{FF2B5EF4-FFF2-40B4-BE49-F238E27FC236}">
              <a16:creationId xmlns:a16="http://schemas.microsoft.com/office/drawing/2014/main" id="{00000000-0008-0000-2000-0000A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0" name="202 CuadroTexto">
          <a:extLst>
            <a:ext uri="{FF2B5EF4-FFF2-40B4-BE49-F238E27FC236}">
              <a16:creationId xmlns:a16="http://schemas.microsoft.com/office/drawing/2014/main" id="{00000000-0008-0000-2000-0000A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1" name="203 CuadroTexto">
          <a:extLst>
            <a:ext uri="{FF2B5EF4-FFF2-40B4-BE49-F238E27FC236}">
              <a16:creationId xmlns:a16="http://schemas.microsoft.com/office/drawing/2014/main" id="{00000000-0008-0000-2000-0000A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2" name="204 CuadroTexto">
          <a:extLst>
            <a:ext uri="{FF2B5EF4-FFF2-40B4-BE49-F238E27FC236}">
              <a16:creationId xmlns:a16="http://schemas.microsoft.com/office/drawing/2014/main" id="{00000000-0008-0000-2000-0000A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3" name="205 CuadroTexto">
          <a:extLst>
            <a:ext uri="{FF2B5EF4-FFF2-40B4-BE49-F238E27FC236}">
              <a16:creationId xmlns:a16="http://schemas.microsoft.com/office/drawing/2014/main" id="{00000000-0008-0000-2000-0000A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4" name="206 CuadroTexto">
          <a:extLst>
            <a:ext uri="{FF2B5EF4-FFF2-40B4-BE49-F238E27FC236}">
              <a16:creationId xmlns:a16="http://schemas.microsoft.com/office/drawing/2014/main" id="{00000000-0008-0000-2000-0000B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5" name="207 CuadroTexto">
          <a:extLst>
            <a:ext uri="{FF2B5EF4-FFF2-40B4-BE49-F238E27FC236}">
              <a16:creationId xmlns:a16="http://schemas.microsoft.com/office/drawing/2014/main" id="{00000000-0008-0000-2000-0000B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6" name="208 CuadroTexto">
          <a:extLst>
            <a:ext uri="{FF2B5EF4-FFF2-40B4-BE49-F238E27FC236}">
              <a16:creationId xmlns:a16="http://schemas.microsoft.com/office/drawing/2014/main" id="{00000000-0008-0000-2000-0000B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7" name="209 CuadroTexto">
          <a:extLst>
            <a:ext uri="{FF2B5EF4-FFF2-40B4-BE49-F238E27FC236}">
              <a16:creationId xmlns:a16="http://schemas.microsoft.com/office/drawing/2014/main" id="{00000000-0008-0000-2000-0000B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8" name="210 CuadroTexto">
          <a:extLst>
            <a:ext uri="{FF2B5EF4-FFF2-40B4-BE49-F238E27FC236}">
              <a16:creationId xmlns:a16="http://schemas.microsoft.com/office/drawing/2014/main" id="{00000000-0008-0000-2000-0000B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89" name="211 CuadroTexto">
          <a:extLst>
            <a:ext uri="{FF2B5EF4-FFF2-40B4-BE49-F238E27FC236}">
              <a16:creationId xmlns:a16="http://schemas.microsoft.com/office/drawing/2014/main" id="{00000000-0008-0000-2000-0000B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0" name="212 CuadroTexto">
          <a:extLst>
            <a:ext uri="{FF2B5EF4-FFF2-40B4-BE49-F238E27FC236}">
              <a16:creationId xmlns:a16="http://schemas.microsoft.com/office/drawing/2014/main" id="{00000000-0008-0000-2000-0000B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1" name="213 CuadroTexto">
          <a:extLst>
            <a:ext uri="{FF2B5EF4-FFF2-40B4-BE49-F238E27FC236}">
              <a16:creationId xmlns:a16="http://schemas.microsoft.com/office/drawing/2014/main" id="{00000000-0008-0000-2000-0000B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2" name="214 CuadroTexto">
          <a:extLst>
            <a:ext uri="{FF2B5EF4-FFF2-40B4-BE49-F238E27FC236}">
              <a16:creationId xmlns:a16="http://schemas.microsoft.com/office/drawing/2014/main" id="{00000000-0008-0000-2000-0000B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3" name="215 CuadroTexto">
          <a:extLst>
            <a:ext uri="{FF2B5EF4-FFF2-40B4-BE49-F238E27FC236}">
              <a16:creationId xmlns:a16="http://schemas.microsoft.com/office/drawing/2014/main" id="{00000000-0008-0000-2000-0000B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4" name="216 CuadroTexto">
          <a:extLst>
            <a:ext uri="{FF2B5EF4-FFF2-40B4-BE49-F238E27FC236}">
              <a16:creationId xmlns:a16="http://schemas.microsoft.com/office/drawing/2014/main" id="{00000000-0008-0000-2000-0000B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5" name="217 CuadroTexto">
          <a:extLst>
            <a:ext uri="{FF2B5EF4-FFF2-40B4-BE49-F238E27FC236}">
              <a16:creationId xmlns:a16="http://schemas.microsoft.com/office/drawing/2014/main" id="{00000000-0008-0000-2000-0000B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6" name="218 CuadroTexto">
          <a:extLst>
            <a:ext uri="{FF2B5EF4-FFF2-40B4-BE49-F238E27FC236}">
              <a16:creationId xmlns:a16="http://schemas.microsoft.com/office/drawing/2014/main" id="{00000000-0008-0000-2000-0000B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7" name="219 CuadroTexto">
          <a:extLst>
            <a:ext uri="{FF2B5EF4-FFF2-40B4-BE49-F238E27FC236}">
              <a16:creationId xmlns:a16="http://schemas.microsoft.com/office/drawing/2014/main" id="{00000000-0008-0000-2000-0000B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8" name="220 CuadroTexto">
          <a:extLst>
            <a:ext uri="{FF2B5EF4-FFF2-40B4-BE49-F238E27FC236}">
              <a16:creationId xmlns:a16="http://schemas.microsoft.com/office/drawing/2014/main" id="{00000000-0008-0000-2000-0000B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799" name="221 CuadroTexto">
          <a:extLst>
            <a:ext uri="{FF2B5EF4-FFF2-40B4-BE49-F238E27FC236}">
              <a16:creationId xmlns:a16="http://schemas.microsoft.com/office/drawing/2014/main" id="{00000000-0008-0000-2000-0000B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0" name="222 CuadroTexto">
          <a:extLst>
            <a:ext uri="{FF2B5EF4-FFF2-40B4-BE49-F238E27FC236}">
              <a16:creationId xmlns:a16="http://schemas.microsoft.com/office/drawing/2014/main" id="{00000000-0008-0000-2000-0000C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1" name="223 CuadroTexto">
          <a:extLst>
            <a:ext uri="{FF2B5EF4-FFF2-40B4-BE49-F238E27FC236}">
              <a16:creationId xmlns:a16="http://schemas.microsoft.com/office/drawing/2014/main" id="{00000000-0008-0000-2000-0000C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2" name="224 CuadroTexto">
          <a:extLst>
            <a:ext uri="{FF2B5EF4-FFF2-40B4-BE49-F238E27FC236}">
              <a16:creationId xmlns:a16="http://schemas.microsoft.com/office/drawing/2014/main" id="{00000000-0008-0000-2000-0000C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3" name="225 CuadroTexto">
          <a:extLst>
            <a:ext uri="{FF2B5EF4-FFF2-40B4-BE49-F238E27FC236}">
              <a16:creationId xmlns:a16="http://schemas.microsoft.com/office/drawing/2014/main" id="{00000000-0008-0000-2000-0000C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4" name="226 CuadroTexto">
          <a:extLst>
            <a:ext uri="{FF2B5EF4-FFF2-40B4-BE49-F238E27FC236}">
              <a16:creationId xmlns:a16="http://schemas.microsoft.com/office/drawing/2014/main" id="{00000000-0008-0000-2000-0000C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5" name="227 CuadroTexto">
          <a:extLst>
            <a:ext uri="{FF2B5EF4-FFF2-40B4-BE49-F238E27FC236}">
              <a16:creationId xmlns:a16="http://schemas.microsoft.com/office/drawing/2014/main" id="{00000000-0008-0000-2000-0000C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6" name="228 CuadroTexto">
          <a:extLst>
            <a:ext uri="{FF2B5EF4-FFF2-40B4-BE49-F238E27FC236}">
              <a16:creationId xmlns:a16="http://schemas.microsoft.com/office/drawing/2014/main" id="{00000000-0008-0000-2000-0000C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7" name="229 CuadroTexto">
          <a:extLst>
            <a:ext uri="{FF2B5EF4-FFF2-40B4-BE49-F238E27FC236}">
              <a16:creationId xmlns:a16="http://schemas.microsoft.com/office/drawing/2014/main" id="{00000000-0008-0000-2000-0000C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8" name="230 CuadroTexto">
          <a:extLst>
            <a:ext uri="{FF2B5EF4-FFF2-40B4-BE49-F238E27FC236}">
              <a16:creationId xmlns:a16="http://schemas.microsoft.com/office/drawing/2014/main" id="{00000000-0008-0000-2000-0000C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09" name="231 CuadroTexto">
          <a:extLst>
            <a:ext uri="{FF2B5EF4-FFF2-40B4-BE49-F238E27FC236}">
              <a16:creationId xmlns:a16="http://schemas.microsoft.com/office/drawing/2014/main" id="{00000000-0008-0000-2000-0000C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0" name="232 CuadroTexto">
          <a:extLst>
            <a:ext uri="{FF2B5EF4-FFF2-40B4-BE49-F238E27FC236}">
              <a16:creationId xmlns:a16="http://schemas.microsoft.com/office/drawing/2014/main" id="{00000000-0008-0000-2000-0000C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1" name="233 CuadroTexto">
          <a:extLst>
            <a:ext uri="{FF2B5EF4-FFF2-40B4-BE49-F238E27FC236}">
              <a16:creationId xmlns:a16="http://schemas.microsoft.com/office/drawing/2014/main" id="{00000000-0008-0000-2000-0000C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2" name="234 CuadroTexto">
          <a:extLst>
            <a:ext uri="{FF2B5EF4-FFF2-40B4-BE49-F238E27FC236}">
              <a16:creationId xmlns:a16="http://schemas.microsoft.com/office/drawing/2014/main" id="{00000000-0008-0000-2000-0000C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3" name="235 CuadroTexto">
          <a:extLst>
            <a:ext uri="{FF2B5EF4-FFF2-40B4-BE49-F238E27FC236}">
              <a16:creationId xmlns:a16="http://schemas.microsoft.com/office/drawing/2014/main" id="{00000000-0008-0000-2000-0000C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4" name="236 CuadroTexto">
          <a:extLst>
            <a:ext uri="{FF2B5EF4-FFF2-40B4-BE49-F238E27FC236}">
              <a16:creationId xmlns:a16="http://schemas.microsoft.com/office/drawing/2014/main" id="{00000000-0008-0000-2000-0000C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5" name="237 CuadroTexto">
          <a:extLst>
            <a:ext uri="{FF2B5EF4-FFF2-40B4-BE49-F238E27FC236}">
              <a16:creationId xmlns:a16="http://schemas.microsoft.com/office/drawing/2014/main" id="{00000000-0008-0000-2000-0000C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6" name="238 CuadroTexto">
          <a:extLst>
            <a:ext uri="{FF2B5EF4-FFF2-40B4-BE49-F238E27FC236}">
              <a16:creationId xmlns:a16="http://schemas.microsoft.com/office/drawing/2014/main" id="{00000000-0008-0000-2000-0000D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7" name="239 CuadroTexto">
          <a:extLst>
            <a:ext uri="{FF2B5EF4-FFF2-40B4-BE49-F238E27FC236}">
              <a16:creationId xmlns:a16="http://schemas.microsoft.com/office/drawing/2014/main" id="{00000000-0008-0000-2000-0000D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8" name="240 CuadroTexto">
          <a:extLst>
            <a:ext uri="{FF2B5EF4-FFF2-40B4-BE49-F238E27FC236}">
              <a16:creationId xmlns:a16="http://schemas.microsoft.com/office/drawing/2014/main" id="{00000000-0008-0000-2000-0000D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19" name="241 CuadroTexto">
          <a:extLst>
            <a:ext uri="{FF2B5EF4-FFF2-40B4-BE49-F238E27FC236}">
              <a16:creationId xmlns:a16="http://schemas.microsoft.com/office/drawing/2014/main" id="{00000000-0008-0000-2000-0000D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0" name="242 CuadroTexto">
          <a:extLst>
            <a:ext uri="{FF2B5EF4-FFF2-40B4-BE49-F238E27FC236}">
              <a16:creationId xmlns:a16="http://schemas.microsoft.com/office/drawing/2014/main" id="{00000000-0008-0000-2000-0000D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1" name="243 CuadroTexto">
          <a:extLst>
            <a:ext uri="{FF2B5EF4-FFF2-40B4-BE49-F238E27FC236}">
              <a16:creationId xmlns:a16="http://schemas.microsoft.com/office/drawing/2014/main" id="{00000000-0008-0000-2000-0000D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2" name="244 CuadroTexto">
          <a:extLst>
            <a:ext uri="{FF2B5EF4-FFF2-40B4-BE49-F238E27FC236}">
              <a16:creationId xmlns:a16="http://schemas.microsoft.com/office/drawing/2014/main" id="{00000000-0008-0000-2000-0000D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3" name="245 CuadroTexto">
          <a:extLst>
            <a:ext uri="{FF2B5EF4-FFF2-40B4-BE49-F238E27FC236}">
              <a16:creationId xmlns:a16="http://schemas.microsoft.com/office/drawing/2014/main" id="{00000000-0008-0000-2000-0000D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4" name="246 CuadroTexto">
          <a:extLst>
            <a:ext uri="{FF2B5EF4-FFF2-40B4-BE49-F238E27FC236}">
              <a16:creationId xmlns:a16="http://schemas.microsoft.com/office/drawing/2014/main" id="{00000000-0008-0000-2000-0000D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5" name="247 CuadroTexto">
          <a:extLst>
            <a:ext uri="{FF2B5EF4-FFF2-40B4-BE49-F238E27FC236}">
              <a16:creationId xmlns:a16="http://schemas.microsoft.com/office/drawing/2014/main" id="{00000000-0008-0000-2000-0000D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6" name="248 CuadroTexto">
          <a:extLst>
            <a:ext uri="{FF2B5EF4-FFF2-40B4-BE49-F238E27FC236}">
              <a16:creationId xmlns:a16="http://schemas.microsoft.com/office/drawing/2014/main" id="{00000000-0008-0000-2000-0000D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7" name="249 CuadroTexto">
          <a:extLst>
            <a:ext uri="{FF2B5EF4-FFF2-40B4-BE49-F238E27FC236}">
              <a16:creationId xmlns:a16="http://schemas.microsoft.com/office/drawing/2014/main" id="{00000000-0008-0000-2000-0000D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8" name="250 CuadroTexto">
          <a:extLst>
            <a:ext uri="{FF2B5EF4-FFF2-40B4-BE49-F238E27FC236}">
              <a16:creationId xmlns:a16="http://schemas.microsoft.com/office/drawing/2014/main" id="{00000000-0008-0000-2000-0000D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29" name="251 CuadroTexto">
          <a:extLst>
            <a:ext uri="{FF2B5EF4-FFF2-40B4-BE49-F238E27FC236}">
              <a16:creationId xmlns:a16="http://schemas.microsoft.com/office/drawing/2014/main" id="{00000000-0008-0000-2000-0000D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0" name="252 CuadroTexto">
          <a:extLst>
            <a:ext uri="{FF2B5EF4-FFF2-40B4-BE49-F238E27FC236}">
              <a16:creationId xmlns:a16="http://schemas.microsoft.com/office/drawing/2014/main" id="{00000000-0008-0000-2000-0000DE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1" name="253 CuadroTexto">
          <a:extLst>
            <a:ext uri="{FF2B5EF4-FFF2-40B4-BE49-F238E27FC236}">
              <a16:creationId xmlns:a16="http://schemas.microsoft.com/office/drawing/2014/main" id="{00000000-0008-0000-2000-0000D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2" name="254 CuadroTexto">
          <a:extLst>
            <a:ext uri="{FF2B5EF4-FFF2-40B4-BE49-F238E27FC236}">
              <a16:creationId xmlns:a16="http://schemas.microsoft.com/office/drawing/2014/main" id="{00000000-0008-0000-2000-0000E0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3" name="255 CuadroTexto">
          <a:extLst>
            <a:ext uri="{FF2B5EF4-FFF2-40B4-BE49-F238E27FC236}">
              <a16:creationId xmlns:a16="http://schemas.microsoft.com/office/drawing/2014/main" id="{00000000-0008-0000-2000-0000E1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4" name="256 CuadroTexto">
          <a:extLst>
            <a:ext uri="{FF2B5EF4-FFF2-40B4-BE49-F238E27FC236}">
              <a16:creationId xmlns:a16="http://schemas.microsoft.com/office/drawing/2014/main" id="{00000000-0008-0000-2000-0000E2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5" name="257 CuadroTexto">
          <a:extLst>
            <a:ext uri="{FF2B5EF4-FFF2-40B4-BE49-F238E27FC236}">
              <a16:creationId xmlns:a16="http://schemas.microsoft.com/office/drawing/2014/main" id="{00000000-0008-0000-2000-0000E3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6" name="258 CuadroTexto">
          <a:extLst>
            <a:ext uri="{FF2B5EF4-FFF2-40B4-BE49-F238E27FC236}">
              <a16:creationId xmlns:a16="http://schemas.microsoft.com/office/drawing/2014/main" id="{00000000-0008-0000-2000-0000E4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7" name="259 CuadroTexto">
          <a:extLst>
            <a:ext uri="{FF2B5EF4-FFF2-40B4-BE49-F238E27FC236}">
              <a16:creationId xmlns:a16="http://schemas.microsoft.com/office/drawing/2014/main" id="{00000000-0008-0000-2000-0000E5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8" name="260 CuadroTexto">
          <a:extLst>
            <a:ext uri="{FF2B5EF4-FFF2-40B4-BE49-F238E27FC236}">
              <a16:creationId xmlns:a16="http://schemas.microsoft.com/office/drawing/2014/main" id="{00000000-0008-0000-2000-0000E6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39" name="261 CuadroTexto">
          <a:extLst>
            <a:ext uri="{FF2B5EF4-FFF2-40B4-BE49-F238E27FC236}">
              <a16:creationId xmlns:a16="http://schemas.microsoft.com/office/drawing/2014/main" id="{00000000-0008-0000-2000-0000E7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0" name="262 CuadroTexto">
          <a:extLst>
            <a:ext uri="{FF2B5EF4-FFF2-40B4-BE49-F238E27FC236}">
              <a16:creationId xmlns:a16="http://schemas.microsoft.com/office/drawing/2014/main" id="{00000000-0008-0000-2000-0000E8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1" name="263 CuadroTexto">
          <a:extLst>
            <a:ext uri="{FF2B5EF4-FFF2-40B4-BE49-F238E27FC236}">
              <a16:creationId xmlns:a16="http://schemas.microsoft.com/office/drawing/2014/main" id="{00000000-0008-0000-2000-0000E9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2" name="264 CuadroTexto">
          <a:extLst>
            <a:ext uri="{FF2B5EF4-FFF2-40B4-BE49-F238E27FC236}">
              <a16:creationId xmlns:a16="http://schemas.microsoft.com/office/drawing/2014/main" id="{00000000-0008-0000-2000-0000EA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3" name="265 CuadroTexto">
          <a:extLst>
            <a:ext uri="{FF2B5EF4-FFF2-40B4-BE49-F238E27FC236}">
              <a16:creationId xmlns:a16="http://schemas.microsoft.com/office/drawing/2014/main" id="{00000000-0008-0000-2000-0000EB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4" name="266 CuadroTexto">
          <a:extLst>
            <a:ext uri="{FF2B5EF4-FFF2-40B4-BE49-F238E27FC236}">
              <a16:creationId xmlns:a16="http://schemas.microsoft.com/office/drawing/2014/main" id="{00000000-0008-0000-2000-0000EC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45" name="267 CuadroTexto">
          <a:extLst>
            <a:ext uri="{FF2B5EF4-FFF2-40B4-BE49-F238E27FC236}">
              <a16:creationId xmlns:a16="http://schemas.microsoft.com/office/drawing/2014/main" id="{00000000-0008-0000-2000-0000ED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2366" cy="207869"/>
    <xdr:sp macro="" textlink="">
      <xdr:nvSpPr>
        <xdr:cNvPr id="4846" name="268 CuadroTexto">
          <a:extLst>
            <a:ext uri="{FF2B5EF4-FFF2-40B4-BE49-F238E27FC236}">
              <a16:creationId xmlns:a16="http://schemas.microsoft.com/office/drawing/2014/main" id="{00000000-0008-0000-2000-0000E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7" name="269 CuadroTexto">
          <a:extLst>
            <a:ext uri="{FF2B5EF4-FFF2-40B4-BE49-F238E27FC236}">
              <a16:creationId xmlns:a16="http://schemas.microsoft.com/office/drawing/2014/main" id="{00000000-0008-0000-2000-0000EF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8" name="270 CuadroTexto">
          <a:extLst>
            <a:ext uri="{FF2B5EF4-FFF2-40B4-BE49-F238E27FC236}">
              <a16:creationId xmlns:a16="http://schemas.microsoft.com/office/drawing/2014/main" id="{00000000-0008-0000-2000-0000F0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49" name="271 CuadroTexto">
          <a:extLst>
            <a:ext uri="{FF2B5EF4-FFF2-40B4-BE49-F238E27FC236}">
              <a16:creationId xmlns:a16="http://schemas.microsoft.com/office/drawing/2014/main" id="{00000000-0008-0000-2000-0000F1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0" name="272 CuadroTexto">
          <a:extLst>
            <a:ext uri="{FF2B5EF4-FFF2-40B4-BE49-F238E27FC236}">
              <a16:creationId xmlns:a16="http://schemas.microsoft.com/office/drawing/2014/main" id="{00000000-0008-0000-2000-0000F2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1" name="273 CuadroTexto">
          <a:extLst>
            <a:ext uri="{FF2B5EF4-FFF2-40B4-BE49-F238E27FC236}">
              <a16:creationId xmlns:a16="http://schemas.microsoft.com/office/drawing/2014/main" id="{00000000-0008-0000-2000-0000F3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2" name="274 CuadroTexto">
          <a:extLst>
            <a:ext uri="{FF2B5EF4-FFF2-40B4-BE49-F238E27FC236}">
              <a16:creationId xmlns:a16="http://schemas.microsoft.com/office/drawing/2014/main" id="{00000000-0008-0000-2000-0000F4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3" name="275 CuadroTexto">
          <a:extLst>
            <a:ext uri="{FF2B5EF4-FFF2-40B4-BE49-F238E27FC236}">
              <a16:creationId xmlns:a16="http://schemas.microsoft.com/office/drawing/2014/main" id="{00000000-0008-0000-2000-0000F5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4" name="276 CuadroTexto">
          <a:extLst>
            <a:ext uri="{FF2B5EF4-FFF2-40B4-BE49-F238E27FC236}">
              <a16:creationId xmlns:a16="http://schemas.microsoft.com/office/drawing/2014/main" id="{00000000-0008-0000-2000-0000F6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5" name="277 CuadroTexto">
          <a:extLst>
            <a:ext uri="{FF2B5EF4-FFF2-40B4-BE49-F238E27FC236}">
              <a16:creationId xmlns:a16="http://schemas.microsoft.com/office/drawing/2014/main" id="{00000000-0008-0000-2000-0000F7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6" name="278 CuadroTexto">
          <a:extLst>
            <a:ext uri="{FF2B5EF4-FFF2-40B4-BE49-F238E27FC236}">
              <a16:creationId xmlns:a16="http://schemas.microsoft.com/office/drawing/2014/main" id="{00000000-0008-0000-2000-0000F8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7" name="279 CuadroTexto">
          <a:extLst>
            <a:ext uri="{FF2B5EF4-FFF2-40B4-BE49-F238E27FC236}">
              <a16:creationId xmlns:a16="http://schemas.microsoft.com/office/drawing/2014/main" id="{00000000-0008-0000-2000-0000F9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8" name="280 CuadroTexto">
          <a:extLst>
            <a:ext uri="{FF2B5EF4-FFF2-40B4-BE49-F238E27FC236}">
              <a16:creationId xmlns:a16="http://schemas.microsoft.com/office/drawing/2014/main" id="{00000000-0008-0000-2000-0000FA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59" name="281 CuadroTexto">
          <a:extLst>
            <a:ext uri="{FF2B5EF4-FFF2-40B4-BE49-F238E27FC236}">
              <a16:creationId xmlns:a16="http://schemas.microsoft.com/office/drawing/2014/main" id="{00000000-0008-0000-2000-0000FB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0" name="282 CuadroTexto">
          <a:extLst>
            <a:ext uri="{FF2B5EF4-FFF2-40B4-BE49-F238E27FC236}">
              <a16:creationId xmlns:a16="http://schemas.microsoft.com/office/drawing/2014/main" id="{00000000-0008-0000-2000-0000FC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1" name="283 CuadroTexto">
          <a:extLst>
            <a:ext uri="{FF2B5EF4-FFF2-40B4-BE49-F238E27FC236}">
              <a16:creationId xmlns:a16="http://schemas.microsoft.com/office/drawing/2014/main" id="{00000000-0008-0000-2000-0000FD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2366" cy="207869"/>
    <xdr:sp macro="" textlink="">
      <xdr:nvSpPr>
        <xdr:cNvPr id="4862" name="284 CuadroTexto">
          <a:extLst>
            <a:ext uri="{FF2B5EF4-FFF2-40B4-BE49-F238E27FC236}">
              <a16:creationId xmlns:a16="http://schemas.microsoft.com/office/drawing/2014/main" id="{00000000-0008-0000-2000-0000FE120000}"/>
            </a:ext>
          </a:extLst>
        </xdr:cNvPr>
        <xdr:cNvSpPr txBox="1"/>
      </xdr:nvSpPr>
      <xdr:spPr>
        <a:xfrm>
          <a:off x="0" y="3105150"/>
          <a:ext cx="92366" cy="20786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4863" name="285 CuadroTexto">
          <a:extLst>
            <a:ext uri="{FF2B5EF4-FFF2-40B4-BE49-F238E27FC236}">
              <a16:creationId xmlns:a16="http://schemas.microsoft.com/office/drawing/2014/main" id="{00000000-0008-0000-2000-0000FF12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4" name="286 CuadroTexto">
          <a:extLst>
            <a:ext uri="{FF2B5EF4-FFF2-40B4-BE49-F238E27FC236}">
              <a16:creationId xmlns:a16="http://schemas.microsoft.com/office/drawing/2014/main" id="{00000000-0008-0000-2000-00000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5" name="287 CuadroTexto">
          <a:extLst>
            <a:ext uri="{FF2B5EF4-FFF2-40B4-BE49-F238E27FC236}">
              <a16:creationId xmlns:a16="http://schemas.microsoft.com/office/drawing/2014/main" id="{00000000-0008-0000-2000-00000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6" name="288 CuadroTexto">
          <a:extLst>
            <a:ext uri="{FF2B5EF4-FFF2-40B4-BE49-F238E27FC236}">
              <a16:creationId xmlns:a16="http://schemas.microsoft.com/office/drawing/2014/main" id="{00000000-0008-0000-2000-00000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7" name="289 CuadroTexto">
          <a:extLst>
            <a:ext uri="{FF2B5EF4-FFF2-40B4-BE49-F238E27FC236}">
              <a16:creationId xmlns:a16="http://schemas.microsoft.com/office/drawing/2014/main" id="{00000000-0008-0000-2000-00000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8" name="290 CuadroTexto">
          <a:extLst>
            <a:ext uri="{FF2B5EF4-FFF2-40B4-BE49-F238E27FC236}">
              <a16:creationId xmlns:a16="http://schemas.microsoft.com/office/drawing/2014/main" id="{00000000-0008-0000-2000-00000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69" name="291 CuadroTexto">
          <a:extLst>
            <a:ext uri="{FF2B5EF4-FFF2-40B4-BE49-F238E27FC236}">
              <a16:creationId xmlns:a16="http://schemas.microsoft.com/office/drawing/2014/main" id="{00000000-0008-0000-2000-00000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0" name="292 CuadroTexto">
          <a:extLst>
            <a:ext uri="{FF2B5EF4-FFF2-40B4-BE49-F238E27FC236}">
              <a16:creationId xmlns:a16="http://schemas.microsoft.com/office/drawing/2014/main" id="{00000000-0008-0000-2000-00000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1" name="293 CuadroTexto">
          <a:extLst>
            <a:ext uri="{FF2B5EF4-FFF2-40B4-BE49-F238E27FC236}">
              <a16:creationId xmlns:a16="http://schemas.microsoft.com/office/drawing/2014/main" id="{00000000-0008-0000-2000-00000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2" name="294 CuadroTexto">
          <a:extLst>
            <a:ext uri="{FF2B5EF4-FFF2-40B4-BE49-F238E27FC236}">
              <a16:creationId xmlns:a16="http://schemas.microsoft.com/office/drawing/2014/main" id="{00000000-0008-0000-2000-00000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3" name="295 CuadroTexto">
          <a:extLst>
            <a:ext uri="{FF2B5EF4-FFF2-40B4-BE49-F238E27FC236}">
              <a16:creationId xmlns:a16="http://schemas.microsoft.com/office/drawing/2014/main" id="{00000000-0008-0000-2000-00000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4" name="296 CuadroTexto">
          <a:extLst>
            <a:ext uri="{FF2B5EF4-FFF2-40B4-BE49-F238E27FC236}">
              <a16:creationId xmlns:a16="http://schemas.microsoft.com/office/drawing/2014/main" id="{00000000-0008-0000-2000-00000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5" name="1 CuadroTexto">
          <a:extLst>
            <a:ext uri="{FF2B5EF4-FFF2-40B4-BE49-F238E27FC236}">
              <a16:creationId xmlns:a16="http://schemas.microsoft.com/office/drawing/2014/main" id="{00000000-0008-0000-2000-00000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6" name="2 CuadroTexto">
          <a:extLst>
            <a:ext uri="{FF2B5EF4-FFF2-40B4-BE49-F238E27FC236}">
              <a16:creationId xmlns:a16="http://schemas.microsoft.com/office/drawing/2014/main" id="{00000000-0008-0000-2000-00000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7" name="3 CuadroTexto">
          <a:extLst>
            <a:ext uri="{FF2B5EF4-FFF2-40B4-BE49-F238E27FC236}">
              <a16:creationId xmlns:a16="http://schemas.microsoft.com/office/drawing/2014/main" id="{00000000-0008-0000-2000-00000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8" name="4 CuadroTexto">
          <a:extLst>
            <a:ext uri="{FF2B5EF4-FFF2-40B4-BE49-F238E27FC236}">
              <a16:creationId xmlns:a16="http://schemas.microsoft.com/office/drawing/2014/main" id="{00000000-0008-0000-2000-00000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79" name="5 CuadroTexto">
          <a:extLst>
            <a:ext uri="{FF2B5EF4-FFF2-40B4-BE49-F238E27FC236}">
              <a16:creationId xmlns:a16="http://schemas.microsoft.com/office/drawing/2014/main" id="{00000000-0008-0000-2000-00000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0" name="6 CuadroTexto">
          <a:extLst>
            <a:ext uri="{FF2B5EF4-FFF2-40B4-BE49-F238E27FC236}">
              <a16:creationId xmlns:a16="http://schemas.microsoft.com/office/drawing/2014/main" id="{00000000-0008-0000-2000-00001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1" name="7 CuadroTexto">
          <a:extLst>
            <a:ext uri="{FF2B5EF4-FFF2-40B4-BE49-F238E27FC236}">
              <a16:creationId xmlns:a16="http://schemas.microsoft.com/office/drawing/2014/main" id="{00000000-0008-0000-2000-00001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2" name="8 CuadroTexto">
          <a:extLst>
            <a:ext uri="{FF2B5EF4-FFF2-40B4-BE49-F238E27FC236}">
              <a16:creationId xmlns:a16="http://schemas.microsoft.com/office/drawing/2014/main" id="{00000000-0008-0000-2000-00001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3" name="9 CuadroTexto">
          <a:extLst>
            <a:ext uri="{FF2B5EF4-FFF2-40B4-BE49-F238E27FC236}">
              <a16:creationId xmlns:a16="http://schemas.microsoft.com/office/drawing/2014/main" id="{00000000-0008-0000-2000-00001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4" name="10 CuadroTexto">
          <a:extLst>
            <a:ext uri="{FF2B5EF4-FFF2-40B4-BE49-F238E27FC236}">
              <a16:creationId xmlns:a16="http://schemas.microsoft.com/office/drawing/2014/main" id="{00000000-0008-0000-2000-00001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5" name="11 CuadroTexto">
          <a:extLst>
            <a:ext uri="{FF2B5EF4-FFF2-40B4-BE49-F238E27FC236}">
              <a16:creationId xmlns:a16="http://schemas.microsoft.com/office/drawing/2014/main" id="{00000000-0008-0000-2000-00001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6" name="12 CuadroTexto">
          <a:extLst>
            <a:ext uri="{FF2B5EF4-FFF2-40B4-BE49-F238E27FC236}">
              <a16:creationId xmlns:a16="http://schemas.microsoft.com/office/drawing/2014/main" id="{00000000-0008-0000-2000-00001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7" name="13 CuadroTexto">
          <a:extLst>
            <a:ext uri="{FF2B5EF4-FFF2-40B4-BE49-F238E27FC236}">
              <a16:creationId xmlns:a16="http://schemas.microsoft.com/office/drawing/2014/main" id="{00000000-0008-0000-2000-00001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8" name="14 CuadroTexto">
          <a:extLst>
            <a:ext uri="{FF2B5EF4-FFF2-40B4-BE49-F238E27FC236}">
              <a16:creationId xmlns:a16="http://schemas.microsoft.com/office/drawing/2014/main" id="{00000000-0008-0000-2000-00001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89" name="15 CuadroTexto">
          <a:extLst>
            <a:ext uri="{FF2B5EF4-FFF2-40B4-BE49-F238E27FC236}">
              <a16:creationId xmlns:a16="http://schemas.microsoft.com/office/drawing/2014/main" id="{00000000-0008-0000-2000-00001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0" name="16 CuadroTexto">
          <a:extLst>
            <a:ext uri="{FF2B5EF4-FFF2-40B4-BE49-F238E27FC236}">
              <a16:creationId xmlns:a16="http://schemas.microsoft.com/office/drawing/2014/main" id="{00000000-0008-0000-2000-00001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1" name="18 CuadroTexto">
          <a:extLst>
            <a:ext uri="{FF2B5EF4-FFF2-40B4-BE49-F238E27FC236}">
              <a16:creationId xmlns:a16="http://schemas.microsoft.com/office/drawing/2014/main" id="{00000000-0008-0000-2000-00001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2" name="19 CuadroTexto">
          <a:extLst>
            <a:ext uri="{FF2B5EF4-FFF2-40B4-BE49-F238E27FC236}">
              <a16:creationId xmlns:a16="http://schemas.microsoft.com/office/drawing/2014/main" id="{00000000-0008-0000-2000-00001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3" name="20 CuadroTexto">
          <a:extLst>
            <a:ext uri="{FF2B5EF4-FFF2-40B4-BE49-F238E27FC236}">
              <a16:creationId xmlns:a16="http://schemas.microsoft.com/office/drawing/2014/main" id="{00000000-0008-0000-2000-00001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4" name="21 CuadroTexto">
          <a:extLst>
            <a:ext uri="{FF2B5EF4-FFF2-40B4-BE49-F238E27FC236}">
              <a16:creationId xmlns:a16="http://schemas.microsoft.com/office/drawing/2014/main" id="{00000000-0008-0000-2000-00001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5" name="22 CuadroTexto">
          <a:extLst>
            <a:ext uri="{FF2B5EF4-FFF2-40B4-BE49-F238E27FC236}">
              <a16:creationId xmlns:a16="http://schemas.microsoft.com/office/drawing/2014/main" id="{00000000-0008-0000-2000-00001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6" name="23 CuadroTexto">
          <a:extLst>
            <a:ext uri="{FF2B5EF4-FFF2-40B4-BE49-F238E27FC236}">
              <a16:creationId xmlns:a16="http://schemas.microsoft.com/office/drawing/2014/main" id="{00000000-0008-0000-2000-00002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7" name="24 CuadroTexto">
          <a:extLst>
            <a:ext uri="{FF2B5EF4-FFF2-40B4-BE49-F238E27FC236}">
              <a16:creationId xmlns:a16="http://schemas.microsoft.com/office/drawing/2014/main" id="{00000000-0008-0000-2000-00002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8" name="25 CuadroTexto">
          <a:extLst>
            <a:ext uri="{FF2B5EF4-FFF2-40B4-BE49-F238E27FC236}">
              <a16:creationId xmlns:a16="http://schemas.microsoft.com/office/drawing/2014/main" id="{00000000-0008-0000-2000-00002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899" name="26 CuadroTexto">
          <a:extLst>
            <a:ext uri="{FF2B5EF4-FFF2-40B4-BE49-F238E27FC236}">
              <a16:creationId xmlns:a16="http://schemas.microsoft.com/office/drawing/2014/main" id="{00000000-0008-0000-2000-00002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0" name="27 CuadroTexto">
          <a:extLst>
            <a:ext uri="{FF2B5EF4-FFF2-40B4-BE49-F238E27FC236}">
              <a16:creationId xmlns:a16="http://schemas.microsoft.com/office/drawing/2014/main" id="{00000000-0008-0000-2000-00002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1" name="28 CuadroTexto">
          <a:extLst>
            <a:ext uri="{FF2B5EF4-FFF2-40B4-BE49-F238E27FC236}">
              <a16:creationId xmlns:a16="http://schemas.microsoft.com/office/drawing/2014/main" id="{00000000-0008-0000-2000-00002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2" name="29 CuadroTexto">
          <a:extLst>
            <a:ext uri="{FF2B5EF4-FFF2-40B4-BE49-F238E27FC236}">
              <a16:creationId xmlns:a16="http://schemas.microsoft.com/office/drawing/2014/main" id="{00000000-0008-0000-2000-00002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3" name="30 CuadroTexto">
          <a:extLst>
            <a:ext uri="{FF2B5EF4-FFF2-40B4-BE49-F238E27FC236}">
              <a16:creationId xmlns:a16="http://schemas.microsoft.com/office/drawing/2014/main" id="{00000000-0008-0000-2000-00002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4" name="31 CuadroTexto">
          <a:extLst>
            <a:ext uri="{FF2B5EF4-FFF2-40B4-BE49-F238E27FC236}">
              <a16:creationId xmlns:a16="http://schemas.microsoft.com/office/drawing/2014/main" id="{00000000-0008-0000-2000-00002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5" name="32 CuadroTexto">
          <a:extLst>
            <a:ext uri="{FF2B5EF4-FFF2-40B4-BE49-F238E27FC236}">
              <a16:creationId xmlns:a16="http://schemas.microsoft.com/office/drawing/2014/main" id="{00000000-0008-0000-2000-00002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6" name="33 CuadroTexto">
          <a:extLst>
            <a:ext uri="{FF2B5EF4-FFF2-40B4-BE49-F238E27FC236}">
              <a16:creationId xmlns:a16="http://schemas.microsoft.com/office/drawing/2014/main" id="{00000000-0008-0000-2000-00002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7" name="34 CuadroTexto">
          <a:extLst>
            <a:ext uri="{FF2B5EF4-FFF2-40B4-BE49-F238E27FC236}">
              <a16:creationId xmlns:a16="http://schemas.microsoft.com/office/drawing/2014/main" id="{00000000-0008-0000-2000-00002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8" name="35 CuadroTexto">
          <a:extLst>
            <a:ext uri="{FF2B5EF4-FFF2-40B4-BE49-F238E27FC236}">
              <a16:creationId xmlns:a16="http://schemas.microsoft.com/office/drawing/2014/main" id="{00000000-0008-0000-2000-00002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09" name="36 CuadroTexto">
          <a:extLst>
            <a:ext uri="{FF2B5EF4-FFF2-40B4-BE49-F238E27FC236}">
              <a16:creationId xmlns:a16="http://schemas.microsoft.com/office/drawing/2014/main" id="{00000000-0008-0000-2000-00002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0" name="37 CuadroTexto">
          <a:extLst>
            <a:ext uri="{FF2B5EF4-FFF2-40B4-BE49-F238E27FC236}">
              <a16:creationId xmlns:a16="http://schemas.microsoft.com/office/drawing/2014/main" id="{00000000-0008-0000-2000-00002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1" name="38 CuadroTexto">
          <a:extLst>
            <a:ext uri="{FF2B5EF4-FFF2-40B4-BE49-F238E27FC236}">
              <a16:creationId xmlns:a16="http://schemas.microsoft.com/office/drawing/2014/main" id="{00000000-0008-0000-2000-00002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2" name="39 CuadroTexto">
          <a:extLst>
            <a:ext uri="{FF2B5EF4-FFF2-40B4-BE49-F238E27FC236}">
              <a16:creationId xmlns:a16="http://schemas.microsoft.com/office/drawing/2014/main" id="{00000000-0008-0000-2000-00003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3" name="40 CuadroTexto">
          <a:extLst>
            <a:ext uri="{FF2B5EF4-FFF2-40B4-BE49-F238E27FC236}">
              <a16:creationId xmlns:a16="http://schemas.microsoft.com/office/drawing/2014/main" id="{00000000-0008-0000-2000-00003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4" name="41 CuadroTexto">
          <a:extLst>
            <a:ext uri="{FF2B5EF4-FFF2-40B4-BE49-F238E27FC236}">
              <a16:creationId xmlns:a16="http://schemas.microsoft.com/office/drawing/2014/main" id="{00000000-0008-0000-2000-00003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5" name="42 CuadroTexto">
          <a:extLst>
            <a:ext uri="{FF2B5EF4-FFF2-40B4-BE49-F238E27FC236}">
              <a16:creationId xmlns:a16="http://schemas.microsoft.com/office/drawing/2014/main" id="{00000000-0008-0000-2000-00003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6" name="43 CuadroTexto">
          <a:extLst>
            <a:ext uri="{FF2B5EF4-FFF2-40B4-BE49-F238E27FC236}">
              <a16:creationId xmlns:a16="http://schemas.microsoft.com/office/drawing/2014/main" id="{00000000-0008-0000-2000-00003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7" name="44 CuadroTexto">
          <a:extLst>
            <a:ext uri="{FF2B5EF4-FFF2-40B4-BE49-F238E27FC236}">
              <a16:creationId xmlns:a16="http://schemas.microsoft.com/office/drawing/2014/main" id="{00000000-0008-0000-2000-00003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8" name="45 CuadroTexto">
          <a:extLst>
            <a:ext uri="{FF2B5EF4-FFF2-40B4-BE49-F238E27FC236}">
              <a16:creationId xmlns:a16="http://schemas.microsoft.com/office/drawing/2014/main" id="{00000000-0008-0000-2000-00003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19" name="46 CuadroTexto">
          <a:extLst>
            <a:ext uri="{FF2B5EF4-FFF2-40B4-BE49-F238E27FC236}">
              <a16:creationId xmlns:a16="http://schemas.microsoft.com/office/drawing/2014/main" id="{00000000-0008-0000-2000-00003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0" name="47 CuadroTexto">
          <a:extLst>
            <a:ext uri="{FF2B5EF4-FFF2-40B4-BE49-F238E27FC236}">
              <a16:creationId xmlns:a16="http://schemas.microsoft.com/office/drawing/2014/main" id="{00000000-0008-0000-2000-00003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1" name="48 CuadroTexto">
          <a:extLst>
            <a:ext uri="{FF2B5EF4-FFF2-40B4-BE49-F238E27FC236}">
              <a16:creationId xmlns:a16="http://schemas.microsoft.com/office/drawing/2014/main" id="{00000000-0008-0000-2000-00003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2" name="49 CuadroTexto">
          <a:extLst>
            <a:ext uri="{FF2B5EF4-FFF2-40B4-BE49-F238E27FC236}">
              <a16:creationId xmlns:a16="http://schemas.microsoft.com/office/drawing/2014/main" id="{00000000-0008-0000-2000-00003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3" name="50 CuadroTexto">
          <a:extLst>
            <a:ext uri="{FF2B5EF4-FFF2-40B4-BE49-F238E27FC236}">
              <a16:creationId xmlns:a16="http://schemas.microsoft.com/office/drawing/2014/main" id="{00000000-0008-0000-2000-00003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4" name="51 CuadroTexto">
          <a:extLst>
            <a:ext uri="{FF2B5EF4-FFF2-40B4-BE49-F238E27FC236}">
              <a16:creationId xmlns:a16="http://schemas.microsoft.com/office/drawing/2014/main" id="{00000000-0008-0000-2000-00003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5" name="52 CuadroTexto">
          <a:extLst>
            <a:ext uri="{FF2B5EF4-FFF2-40B4-BE49-F238E27FC236}">
              <a16:creationId xmlns:a16="http://schemas.microsoft.com/office/drawing/2014/main" id="{00000000-0008-0000-2000-00003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6" name="53 CuadroTexto">
          <a:extLst>
            <a:ext uri="{FF2B5EF4-FFF2-40B4-BE49-F238E27FC236}">
              <a16:creationId xmlns:a16="http://schemas.microsoft.com/office/drawing/2014/main" id="{00000000-0008-0000-2000-00003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7" name="54 CuadroTexto">
          <a:extLst>
            <a:ext uri="{FF2B5EF4-FFF2-40B4-BE49-F238E27FC236}">
              <a16:creationId xmlns:a16="http://schemas.microsoft.com/office/drawing/2014/main" id="{00000000-0008-0000-2000-00003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8" name="55 CuadroTexto">
          <a:extLst>
            <a:ext uri="{FF2B5EF4-FFF2-40B4-BE49-F238E27FC236}">
              <a16:creationId xmlns:a16="http://schemas.microsoft.com/office/drawing/2014/main" id="{00000000-0008-0000-2000-00004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29" name="56 CuadroTexto">
          <a:extLst>
            <a:ext uri="{FF2B5EF4-FFF2-40B4-BE49-F238E27FC236}">
              <a16:creationId xmlns:a16="http://schemas.microsoft.com/office/drawing/2014/main" id="{00000000-0008-0000-2000-00004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0" name="57 CuadroTexto">
          <a:extLst>
            <a:ext uri="{FF2B5EF4-FFF2-40B4-BE49-F238E27FC236}">
              <a16:creationId xmlns:a16="http://schemas.microsoft.com/office/drawing/2014/main" id="{00000000-0008-0000-2000-00004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1" name="58 CuadroTexto">
          <a:extLst>
            <a:ext uri="{FF2B5EF4-FFF2-40B4-BE49-F238E27FC236}">
              <a16:creationId xmlns:a16="http://schemas.microsoft.com/office/drawing/2014/main" id="{00000000-0008-0000-2000-00004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2" name="59 CuadroTexto">
          <a:extLst>
            <a:ext uri="{FF2B5EF4-FFF2-40B4-BE49-F238E27FC236}">
              <a16:creationId xmlns:a16="http://schemas.microsoft.com/office/drawing/2014/main" id="{00000000-0008-0000-2000-00004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3" name="60 CuadroTexto">
          <a:extLst>
            <a:ext uri="{FF2B5EF4-FFF2-40B4-BE49-F238E27FC236}">
              <a16:creationId xmlns:a16="http://schemas.microsoft.com/office/drawing/2014/main" id="{00000000-0008-0000-2000-00004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4" name="61 CuadroTexto">
          <a:extLst>
            <a:ext uri="{FF2B5EF4-FFF2-40B4-BE49-F238E27FC236}">
              <a16:creationId xmlns:a16="http://schemas.microsoft.com/office/drawing/2014/main" id="{00000000-0008-0000-2000-00004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5" name="62 CuadroTexto">
          <a:extLst>
            <a:ext uri="{FF2B5EF4-FFF2-40B4-BE49-F238E27FC236}">
              <a16:creationId xmlns:a16="http://schemas.microsoft.com/office/drawing/2014/main" id="{00000000-0008-0000-2000-00004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6" name="63 CuadroTexto">
          <a:extLst>
            <a:ext uri="{FF2B5EF4-FFF2-40B4-BE49-F238E27FC236}">
              <a16:creationId xmlns:a16="http://schemas.microsoft.com/office/drawing/2014/main" id="{00000000-0008-0000-2000-00004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7" name="64 CuadroTexto">
          <a:extLst>
            <a:ext uri="{FF2B5EF4-FFF2-40B4-BE49-F238E27FC236}">
              <a16:creationId xmlns:a16="http://schemas.microsoft.com/office/drawing/2014/main" id="{00000000-0008-0000-2000-00004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8" name="65 CuadroTexto">
          <a:extLst>
            <a:ext uri="{FF2B5EF4-FFF2-40B4-BE49-F238E27FC236}">
              <a16:creationId xmlns:a16="http://schemas.microsoft.com/office/drawing/2014/main" id="{00000000-0008-0000-2000-00004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39" name="66 CuadroTexto">
          <a:extLst>
            <a:ext uri="{FF2B5EF4-FFF2-40B4-BE49-F238E27FC236}">
              <a16:creationId xmlns:a16="http://schemas.microsoft.com/office/drawing/2014/main" id="{00000000-0008-0000-2000-00004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0" name="67 CuadroTexto">
          <a:extLst>
            <a:ext uri="{FF2B5EF4-FFF2-40B4-BE49-F238E27FC236}">
              <a16:creationId xmlns:a16="http://schemas.microsoft.com/office/drawing/2014/main" id="{00000000-0008-0000-2000-00004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1" name="68 CuadroTexto">
          <a:extLst>
            <a:ext uri="{FF2B5EF4-FFF2-40B4-BE49-F238E27FC236}">
              <a16:creationId xmlns:a16="http://schemas.microsoft.com/office/drawing/2014/main" id="{00000000-0008-0000-2000-00004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2" name="69 CuadroTexto">
          <a:extLst>
            <a:ext uri="{FF2B5EF4-FFF2-40B4-BE49-F238E27FC236}">
              <a16:creationId xmlns:a16="http://schemas.microsoft.com/office/drawing/2014/main" id="{00000000-0008-0000-2000-00004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3" name="70 CuadroTexto">
          <a:extLst>
            <a:ext uri="{FF2B5EF4-FFF2-40B4-BE49-F238E27FC236}">
              <a16:creationId xmlns:a16="http://schemas.microsoft.com/office/drawing/2014/main" id="{00000000-0008-0000-2000-00004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4" name="71 CuadroTexto">
          <a:extLst>
            <a:ext uri="{FF2B5EF4-FFF2-40B4-BE49-F238E27FC236}">
              <a16:creationId xmlns:a16="http://schemas.microsoft.com/office/drawing/2014/main" id="{00000000-0008-0000-2000-00005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5" name="72 CuadroTexto">
          <a:extLst>
            <a:ext uri="{FF2B5EF4-FFF2-40B4-BE49-F238E27FC236}">
              <a16:creationId xmlns:a16="http://schemas.microsoft.com/office/drawing/2014/main" id="{00000000-0008-0000-2000-00005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6" name="73 CuadroTexto">
          <a:extLst>
            <a:ext uri="{FF2B5EF4-FFF2-40B4-BE49-F238E27FC236}">
              <a16:creationId xmlns:a16="http://schemas.microsoft.com/office/drawing/2014/main" id="{00000000-0008-0000-2000-00005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7" name="74 CuadroTexto">
          <a:extLst>
            <a:ext uri="{FF2B5EF4-FFF2-40B4-BE49-F238E27FC236}">
              <a16:creationId xmlns:a16="http://schemas.microsoft.com/office/drawing/2014/main" id="{00000000-0008-0000-2000-00005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8" name="75 CuadroTexto">
          <a:extLst>
            <a:ext uri="{FF2B5EF4-FFF2-40B4-BE49-F238E27FC236}">
              <a16:creationId xmlns:a16="http://schemas.microsoft.com/office/drawing/2014/main" id="{00000000-0008-0000-2000-00005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49" name="76 CuadroTexto">
          <a:extLst>
            <a:ext uri="{FF2B5EF4-FFF2-40B4-BE49-F238E27FC236}">
              <a16:creationId xmlns:a16="http://schemas.microsoft.com/office/drawing/2014/main" id="{00000000-0008-0000-2000-00005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0" name="77 CuadroTexto">
          <a:extLst>
            <a:ext uri="{FF2B5EF4-FFF2-40B4-BE49-F238E27FC236}">
              <a16:creationId xmlns:a16="http://schemas.microsoft.com/office/drawing/2014/main" id="{00000000-0008-0000-2000-00005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1" name="78 CuadroTexto">
          <a:extLst>
            <a:ext uri="{FF2B5EF4-FFF2-40B4-BE49-F238E27FC236}">
              <a16:creationId xmlns:a16="http://schemas.microsoft.com/office/drawing/2014/main" id="{00000000-0008-0000-2000-00005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2" name="79 CuadroTexto">
          <a:extLst>
            <a:ext uri="{FF2B5EF4-FFF2-40B4-BE49-F238E27FC236}">
              <a16:creationId xmlns:a16="http://schemas.microsoft.com/office/drawing/2014/main" id="{00000000-0008-0000-2000-00005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3" name="80 CuadroTexto">
          <a:extLst>
            <a:ext uri="{FF2B5EF4-FFF2-40B4-BE49-F238E27FC236}">
              <a16:creationId xmlns:a16="http://schemas.microsoft.com/office/drawing/2014/main" id="{00000000-0008-0000-2000-00005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4" name="81 CuadroTexto">
          <a:extLst>
            <a:ext uri="{FF2B5EF4-FFF2-40B4-BE49-F238E27FC236}">
              <a16:creationId xmlns:a16="http://schemas.microsoft.com/office/drawing/2014/main" id="{00000000-0008-0000-2000-00005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5" name="82 CuadroTexto">
          <a:extLst>
            <a:ext uri="{FF2B5EF4-FFF2-40B4-BE49-F238E27FC236}">
              <a16:creationId xmlns:a16="http://schemas.microsoft.com/office/drawing/2014/main" id="{00000000-0008-0000-2000-00005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6" name="83 CuadroTexto">
          <a:extLst>
            <a:ext uri="{FF2B5EF4-FFF2-40B4-BE49-F238E27FC236}">
              <a16:creationId xmlns:a16="http://schemas.microsoft.com/office/drawing/2014/main" id="{00000000-0008-0000-2000-00005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7" name="84 CuadroTexto">
          <a:extLst>
            <a:ext uri="{FF2B5EF4-FFF2-40B4-BE49-F238E27FC236}">
              <a16:creationId xmlns:a16="http://schemas.microsoft.com/office/drawing/2014/main" id="{00000000-0008-0000-2000-00005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8" name="85 CuadroTexto">
          <a:extLst>
            <a:ext uri="{FF2B5EF4-FFF2-40B4-BE49-F238E27FC236}">
              <a16:creationId xmlns:a16="http://schemas.microsoft.com/office/drawing/2014/main" id="{00000000-0008-0000-2000-00005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59" name="86 CuadroTexto">
          <a:extLst>
            <a:ext uri="{FF2B5EF4-FFF2-40B4-BE49-F238E27FC236}">
              <a16:creationId xmlns:a16="http://schemas.microsoft.com/office/drawing/2014/main" id="{00000000-0008-0000-2000-00005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0" name="87 CuadroTexto">
          <a:extLst>
            <a:ext uri="{FF2B5EF4-FFF2-40B4-BE49-F238E27FC236}">
              <a16:creationId xmlns:a16="http://schemas.microsoft.com/office/drawing/2014/main" id="{00000000-0008-0000-2000-00006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1" name="88 CuadroTexto">
          <a:extLst>
            <a:ext uri="{FF2B5EF4-FFF2-40B4-BE49-F238E27FC236}">
              <a16:creationId xmlns:a16="http://schemas.microsoft.com/office/drawing/2014/main" id="{00000000-0008-0000-2000-00006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2" name="89 CuadroTexto">
          <a:extLst>
            <a:ext uri="{FF2B5EF4-FFF2-40B4-BE49-F238E27FC236}">
              <a16:creationId xmlns:a16="http://schemas.microsoft.com/office/drawing/2014/main" id="{00000000-0008-0000-2000-00006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3" name="102 CuadroTexto">
          <a:extLst>
            <a:ext uri="{FF2B5EF4-FFF2-40B4-BE49-F238E27FC236}">
              <a16:creationId xmlns:a16="http://schemas.microsoft.com/office/drawing/2014/main" id="{00000000-0008-0000-2000-00006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4" name="103 CuadroTexto">
          <a:extLst>
            <a:ext uri="{FF2B5EF4-FFF2-40B4-BE49-F238E27FC236}">
              <a16:creationId xmlns:a16="http://schemas.microsoft.com/office/drawing/2014/main" id="{00000000-0008-0000-2000-00006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5" name="104 CuadroTexto">
          <a:extLst>
            <a:ext uri="{FF2B5EF4-FFF2-40B4-BE49-F238E27FC236}">
              <a16:creationId xmlns:a16="http://schemas.microsoft.com/office/drawing/2014/main" id="{00000000-0008-0000-2000-00006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6" name="105 CuadroTexto">
          <a:extLst>
            <a:ext uri="{FF2B5EF4-FFF2-40B4-BE49-F238E27FC236}">
              <a16:creationId xmlns:a16="http://schemas.microsoft.com/office/drawing/2014/main" id="{00000000-0008-0000-2000-00006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7" name="106 CuadroTexto">
          <a:extLst>
            <a:ext uri="{FF2B5EF4-FFF2-40B4-BE49-F238E27FC236}">
              <a16:creationId xmlns:a16="http://schemas.microsoft.com/office/drawing/2014/main" id="{00000000-0008-0000-2000-00006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8" name="107 CuadroTexto">
          <a:extLst>
            <a:ext uri="{FF2B5EF4-FFF2-40B4-BE49-F238E27FC236}">
              <a16:creationId xmlns:a16="http://schemas.microsoft.com/office/drawing/2014/main" id="{00000000-0008-0000-2000-00006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69" name="108 CuadroTexto">
          <a:extLst>
            <a:ext uri="{FF2B5EF4-FFF2-40B4-BE49-F238E27FC236}">
              <a16:creationId xmlns:a16="http://schemas.microsoft.com/office/drawing/2014/main" id="{00000000-0008-0000-2000-00006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0" name="109 CuadroTexto">
          <a:extLst>
            <a:ext uri="{FF2B5EF4-FFF2-40B4-BE49-F238E27FC236}">
              <a16:creationId xmlns:a16="http://schemas.microsoft.com/office/drawing/2014/main" id="{00000000-0008-0000-2000-00006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1" name="110 CuadroTexto">
          <a:extLst>
            <a:ext uri="{FF2B5EF4-FFF2-40B4-BE49-F238E27FC236}">
              <a16:creationId xmlns:a16="http://schemas.microsoft.com/office/drawing/2014/main" id="{00000000-0008-0000-2000-00006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2" name="111 CuadroTexto">
          <a:extLst>
            <a:ext uri="{FF2B5EF4-FFF2-40B4-BE49-F238E27FC236}">
              <a16:creationId xmlns:a16="http://schemas.microsoft.com/office/drawing/2014/main" id="{00000000-0008-0000-2000-00006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3" name="112 CuadroTexto">
          <a:extLst>
            <a:ext uri="{FF2B5EF4-FFF2-40B4-BE49-F238E27FC236}">
              <a16:creationId xmlns:a16="http://schemas.microsoft.com/office/drawing/2014/main" id="{00000000-0008-0000-2000-00006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4" name="113 CuadroTexto">
          <a:extLst>
            <a:ext uri="{FF2B5EF4-FFF2-40B4-BE49-F238E27FC236}">
              <a16:creationId xmlns:a16="http://schemas.microsoft.com/office/drawing/2014/main" id="{00000000-0008-0000-2000-00006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5" name="114 CuadroTexto">
          <a:extLst>
            <a:ext uri="{FF2B5EF4-FFF2-40B4-BE49-F238E27FC236}">
              <a16:creationId xmlns:a16="http://schemas.microsoft.com/office/drawing/2014/main" id="{00000000-0008-0000-2000-00006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6" name="115 CuadroTexto">
          <a:extLst>
            <a:ext uri="{FF2B5EF4-FFF2-40B4-BE49-F238E27FC236}">
              <a16:creationId xmlns:a16="http://schemas.microsoft.com/office/drawing/2014/main" id="{00000000-0008-0000-2000-00007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7" name="116 CuadroTexto">
          <a:extLst>
            <a:ext uri="{FF2B5EF4-FFF2-40B4-BE49-F238E27FC236}">
              <a16:creationId xmlns:a16="http://schemas.microsoft.com/office/drawing/2014/main" id="{00000000-0008-0000-2000-00007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8" name="117 CuadroTexto">
          <a:extLst>
            <a:ext uri="{FF2B5EF4-FFF2-40B4-BE49-F238E27FC236}">
              <a16:creationId xmlns:a16="http://schemas.microsoft.com/office/drawing/2014/main" id="{00000000-0008-0000-2000-00007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79" name="126 CuadroTexto">
          <a:extLst>
            <a:ext uri="{FF2B5EF4-FFF2-40B4-BE49-F238E27FC236}">
              <a16:creationId xmlns:a16="http://schemas.microsoft.com/office/drawing/2014/main" id="{00000000-0008-0000-2000-00007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0" name="127 CuadroTexto">
          <a:extLst>
            <a:ext uri="{FF2B5EF4-FFF2-40B4-BE49-F238E27FC236}">
              <a16:creationId xmlns:a16="http://schemas.microsoft.com/office/drawing/2014/main" id="{00000000-0008-0000-2000-000074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1" name="128 CuadroTexto">
          <a:extLst>
            <a:ext uri="{FF2B5EF4-FFF2-40B4-BE49-F238E27FC236}">
              <a16:creationId xmlns:a16="http://schemas.microsoft.com/office/drawing/2014/main" id="{00000000-0008-0000-2000-000075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2" name="129 CuadroTexto">
          <a:extLst>
            <a:ext uri="{FF2B5EF4-FFF2-40B4-BE49-F238E27FC236}">
              <a16:creationId xmlns:a16="http://schemas.microsoft.com/office/drawing/2014/main" id="{00000000-0008-0000-2000-000076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3" name="130 CuadroTexto">
          <a:extLst>
            <a:ext uri="{FF2B5EF4-FFF2-40B4-BE49-F238E27FC236}">
              <a16:creationId xmlns:a16="http://schemas.microsoft.com/office/drawing/2014/main" id="{00000000-0008-0000-2000-000077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4" name="131 CuadroTexto">
          <a:extLst>
            <a:ext uri="{FF2B5EF4-FFF2-40B4-BE49-F238E27FC236}">
              <a16:creationId xmlns:a16="http://schemas.microsoft.com/office/drawing/2014/main" id="{00000000-0008-0000-2000-000078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5" name="132 CuadroTexto">
          <a:extLst>
            <a:ext uri="{FF2B5EF4-FFF2-40B4-BE49-F238E27FC236}">
              <a16:creationId xmlns:a16="http://schemas.microsoft.com/office/drawing/2014/main" id="{00000000-0008-0000-2000-000079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6" name="133 CuadroTexto">
          <a:extLst>
            <a:ext uri="{FF2B5EF4-FFF2-40B4-BE49-F238E27FC236}">
              <a16:creationId xmlns:a16="http://schemas.microsoft.com/office/drawing/2014/main" id="{00000000-0008-0000-2000-00007A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7" name="134 CuadroTexto">
          <a:extLst>
            <a:ext uri="{FF2B5EF4-FFF2-40B4-BE49-F238E27FC236}">
              <a16:creationId xmlns:a16="http://schemas.microsoft.com/office/drawing/2014/main" id="{00000000-0008-0000-2000-00007B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8" name="135 CuadroTexto">
          <a:extLst>
            <a:ext uri="{FF2B5EF4-FFF2-40B4-BE49-F238E27FC236}">
              <a16:creationId xmlns:a16="http://schemas.microsoft.com/office/drawing/2014/main" id="{00000000-0008-0000-2000-00007C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89" name="136 CuadroTexto">
          <a:extLst>
            <a:ext uri="{FF2B5EF4-FFF2-40B4-BE49-F238E27FC236}">
              <a16:creationId xmlns:a16="http://schemas.microsoft.com/office/drawing/2014/main" id="{00000000-0008-0000-2000-00007D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0" name="137 CuadroTexto">
          <a:extLst>
            <a:ext uri="{FF2B5EF4-FFF2-40B4-BE49-F238E27FC236}">
              <a16:creationId xmlns:a16="http://schemas.microsoft.com/office/drawing/2014/main" id="{00000000-0008-0000-2000-00007E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1" name="138 CuadroTexto">
          <a:extLst>
            <a:ext uri="{FF2B5EF4-FFF2-40B4-BE49-F238E27FC236}">
              <a16:creationId xmlns:a16="http://schemas.microsoft.com/office/drawing/2014/main" id="{00000000-0008-0000-2000-00007F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2" name="139 CuadroTexto">
          <a:extLst>
            <a:ext uri="{FF2B5EF4-FFF2-40B4-BE49-F238E27FC236}">
              <a16:creationId xmlns:a16="http://schemas.microsoft.com/office/drawing/2014/main" id="{00000000-0008-0000-2000-000080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3" name="140 CuadroTexto">
          <a:extLst>
            <a:ext uri="{FF2B5EF4-FFF2-40B4-BE49-F238E27FC236}">
              <a16:creationId xmlns:a16="http://schemas.microsoft.com/office/drawing/2014/main" id="{00000000-0008-0000-2000-000081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4" name="141 CuadroTexto">
          <a:extLst>
            <a:ext uri="{FF2B5EF4-FFF2-40B4-BE49-F238E27FC236}">
              <a16:creationId xmlns:a16="http://schemas.microsoft.com/office/drawing/2014/main" id="{00000000-0008-0000-2000-000082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4995" name="142 CuadroTexto">
          <a:extLst>
            <a:ext uri="{FF2B5EF4-FFF2-40B4-BE49-F238E27FC236}">
              <a16:creationId xmlns:a16="http://schemas.microsoft.com/office/drawing/2014/main" id="{00000000-0008-0000-2000-00008313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6" name="307 CuadroTexto">
          <a:extLst>
            <a:ext uri="{FF2B5EF4-FFF2-40B4-BE49-F238E27FC236}">
              <a16:creationId xmlns:a16="http://schemas.microsoft.com/office/drawing/2014/main" id="{00000000-0008-0000-2000-00008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7" name="308 CuadroTexto">
          <a:extLst>
            <a:ext uri="{FF2B5EF4-FFF2-40B4-BE49-F238E27FC236}">
              <a16:creationId xmlns:a16="http://schemas.microsoft.com/office/drawing/2014/main" id="{00000000-0008-0000-2000-00008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8" name="309 CuadroTexto">
          <a:extLst>
            <a:ext uri="{FF2B5EF4-FFF2-40B4-BE49-F238E27FC236}">
              <a16:creationId xmlns:a16="http://schemas.microsoft.com/office/drawing/2014/main" id="{00000000-0008-0000-2000-00008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4999" name="310 CuadroTexto">
          <a:extLst>
            <a:ext uri="{FF2B5EF4-FFF2-40B4-BE49-F238E27FC236}">
              <a16:creationId xmlns:a16="http://schemas.microsoft.com/office/drawing/2014/main" id="{00000000-0008-0000-2000-00008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0" name="311 CuadroTexto">
          <a:extLst>
            <a:ext uri="{FF2B5EF4-FFF2-40B4-BE49-F238E27FC236}">
              <a16:creationId xmlns:a16="http://schemas.microsoft.com/office/drawing/2014/main" id="{00000000-0008-0000-2000-00008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1" name="312 CuadroTexto">
          <a:extLst>
            <a:ext uri="{FF2B5EF4-FFF2-40B4-BE49-F238E27FC236}">
              <a16:creationId xmlns:a16="http://schemas.microsoft.com/office/drawing/2014/main" id="{00000000-0008-0000-2000-00008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2" name="313 CuadroTexto">
          <a:extLst>
            <a:ext uri="{FF2B5EF4-FFF2-40B4-BE49-F238E27FC236}">
              <a16:creationId xmlns:a16="http://schemas.microsoft.com/office/drawing/2014/main" id="{00000000-0008-0000-2000-00008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3" name="314 CuadroTexto">
          <a:extLst>
            <a:ext uri="{FF2B5EF4-FFF2-40B4-BE49-F238E27FC236}">
              <a16:creationId xmlns:a16="http://schemas.microsoft.com/office/drawing/2014/main" id="{00000000-0008-0000-2000-00008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4" name="315 CuadroTexto">
          <a:extLst>
            <a:ext uri="{FF2B5EF4-FFF2-40B4-BE49-F238E27FC236}">
              <a16:creationId xmlns:a16="http://schemas.microsoft.com/office/drawing/2014/main" id="{00000000-0008-0000-2000-00008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5" name="316 CuadroTexto">
          <a:extLst>
            <a:ext uri="{FF2B5EF4-FFF2-40B4-BE49-F238E27FC236}">
              <a16:creationId xmlns:a16="http://schemas.microsoft.com/office/drawing/2014/main" id="{00000000-0008-0000-2000-00008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6" name="317 CuadroTexto">
          <a:extLst>
            <a:ext uri="{FF2B5EF4-FFF2-40B4-BE49-F238E27FC236}">
              <a16:creationId xmlns:a16="http://schemas.microsoft.com/office/drawing/2014/main" id="{00000000-0008-0000-2000-00008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7" name="318 CuadroTexto">
          <a:extLst>
            <a:ext uri="{FF2B5EF4-FFF2-40B4-BE49-F238E27FC236}">
              <a16:creationId xmlns:a16="http://schemas.microsoft.com/office/drawing/2014/main" id="{00000000-0008-0000-2000-00008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8" name="319 CuadroTexto">
          <a:extLst>
            <a:ext uri="{FF2B5EF4-FFF2-40B4-BE49-F238E27FC236}">
              <a16:creationId xmlns:a16="http://schemas.microsoft.com/office/drawing/2014/main" id="{00000000-0008-0000-2000-00009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09" name="320 CuadroTexto">
          <a:extLst>
            <a:ext uri="{FF2B5EF4-FFF2-40B4-BE49-F238E27FC236}">
              <a16:creationId xmlns:a16="http://schemas.microsoft.com/office/drawing/2014/main" id="{00000000-0008-0000-2000-00009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0" name="321 CuadroTexto">
          <a:extLst>
            <a:ext uri="{FF2B5EF4-FFF2-40B4-BE49-F238E27FC236}">
              <a16:creationId xmlns:a16="http://schemas.microsoft.com/office/drawing/2014/main" id="{00000000-0008-0000-2000-00009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1" name="322 CuadroTexto">
          <a:extLst>
            <a:ext uri="{FF2B5EF4-FFF2-40B4-BE49-F238E27FC236}">
              <a16:creationId xmlns:a16="http://schemas.microsoft.com/office/drawing/2014/main" id="{00000000-0008-0000-2000-00009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2" name="323 CuadroTexto">
          <a:extLst>
            <a:ext uri="{FF2B5EF4-FFF2-40B4-BE49-F238E27FC236}">
              <a16:creationId xmlns:a16="http://schemas.microsoft.com/office/drawing/2014/main" id="{00000000-0008-0000-2000-00009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3" name="324 CuadroTexto">
          <a:extLst>
            <a:ext uri="{FF2B5EF4-FFF2-40B4-BE49-F238E27FC236}">
              <a16:creationId xmlns:a16="http://schemas.microsoft.com/office/drawing/2014/main" id="{00000000-0008-0000-2000-00009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4" name="325 CuadroTexto">
          <a:extLst>
            <a:ext uri="{FF2B5EF4-FFF2-40B4-BE49-F238E27FC236}">
              <a16:creationId xmlns:a16="http://schemas.microsoft.com/office/drawing/2014/main" id="{00000000-0008-0000-2000-00009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5" name="326 CuadroTexto">
          <a:extLst>
            <a:ext uri="{FF2B5EF4-FFF2-40B4-BE49-F238E27FC236}">
              <a16:creationId xmlns:a16="http://schemas.microsoft.com/office/drawing/2014/main" id="{00000000-0008-0000-2000-00009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6" name="327 CuadroTexto">
          <a:extLst>
            <a:ext uri="{FF2B5EF4-FFF2-40B4-BE49-F238E27FC236}">
              <a16:creationId xmlns:a16="http://schemas.microsoft.com/office/drawing/2014/main" id="{00000000-0008-0000-2000-00009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7" name="328 CuadroTexto">
          <a:extLst>
            <a:ext uri="{FF2B5EF4-FFF2-40B4-BE49-F238E27FC236}">
              <a16:creationId xmlns:a16="http://schemas.microsoft.com/office/drawing/2014/main" id="{00000000-0008-0000-2000-00009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8" name="329 CuadroTexto">
          <a:extLst>
            <a:ext uri="{FF2B5EF4-FFF2-40B4-BE49-F238E27FC236}">
              <a16:creationId xmlns:a16="http://schemas.microsoft.com/office/drawing/2014/main" id="{00000000-0008-0000-2000-00009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19" name="330 CuadroTexto">
          <a:extLst>
            <a:ext uri="{FF2B5EF4-FFF2-40B4-BE49-F238E27FC236}">
              <a16:creationId xmlns:a16="http://schemas.microsoft.com/office/drawing/2014/main" id="{00000000-0008-0000-2000-00009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0" name="331 CuadroTexto">
          <a:extLst>
            <a:ext uri="{FF2B5EF4-FFF2-40B4-BE49-F238E27FC236}">
              <a16:creationId xmlns:a16="http://schemas.microsoft.com/office/drawing/2014/main" id="{00000000-0008-0000-2000-00009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1" name="332 CuadroTexto">
          <a:extLst>
            <a:ext uri="{FF2B5EF4-FFF2-40B4-BE49-F238E27FC236}">
              <a16:creationId xmlns:a16="http://schemas.microsoft.com/office/drawing/2014/main" id="{00000000-0008-0000-2000-00009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2" name="333 CuadroTexto">
          <a:extLst>
            <a:ext uri="{FF2B5EF4-FFF2-40B4-BE49-F238E27FC236}">
              <a16:creationId xmlns:a16="http://schemas.microsoft.com/office/drawing/2014/main" id="{00000000-0008-0000-2000-00009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3" name="334 CuadroTexto">
          <a:extLst>
            <a:ext uri="{FF2B5EF4-FFF2-40B4-BE49-F238E27FC236}">
              <a16:creationId xmlns:a16="http://schemas.microsoft.com/office/drawing/2014/main" id="{00000000-0008-0000-2000-00009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4" name="335 CuadroTexto">
          <a:extLst>
            <a:ext uri="{FF2B5EF4-FFF2-40B4-BE49-F238E27FC236}">
              <a16:creationId xmlns:a16="http://schemas.microsoft.com/office/drawing/2014/main" id="{00000000-0008-0000-2000-0000A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5" name="336 CuadroTexto">
          <a:extLst>
            <a:ext uri="{FF2B5EF4-FFF2-40B4-BE49-F238E27FC236}">
              <a16:creationId xmlns:a16="http://schemas.microsoft.com/office/drawing/2014/main" id="{00000000-0008-0000-2000-0000A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6" name="337 CuadroTexto">
          <a:extLst>
            <a:ext uri="{FF2B5EF4-FFF2-40B4-BE49-F238E27FC236}">
              <a16:creationId xmlns:a16="http://schemas.microsoft.com/office/drawing/2014/main" id="{00000000-0008-0000-2000-0000A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7" name="338 CuadroTexto">
          <a:extLst>
            <a:ext uri="{FF2B5EF4-FFF2-40B4-BE49-F238E27FC236}">
              <a16:creationId xmlns:a16="http://schemas.microsoft.com/office/drawing/2014/main" id="{00000000-0008-0000-2000-0000A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8" name="339 CuadroTexto">
          <a:extLst>
            <a:ext uri="{FF2B5EF4-FFF2-40B4-BE49-F238E27FC236}">
              <a16:creationId xmlns:a16="http://schemas.microsoft.com/office/drawing/2014/main" id="{00000000-0008-0000-2000-0000A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29" name="340 CuadroTexto">
          <a:extLst>
            <a:ext uri="{FF2B5EF4-FFF2-40B4-BE49-F238E27FC236}">
              <a16:creationId xmlns:a16="http://schemas.microsoft.com/office/drawing/2014/main" id="{00000000-0008-0000-2000-0000A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0" name="341 CuadroTexto">
          <a:extLst>
            <a:ext uri="{FF2B5EF4-FFF2-40B4-BE49-F238E27FC236}">
              <a16:creationId xmlns:a16="http://schemas.microsoft.com/office/drawing/2014/main" id="{00000000-0008-0000-2000-0000A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1" name="342 CuadroTexto">
          <a:extLst>
            <a:ext uri="{FF2B5EF4-FFF2-40B4-BE49-F238E27FC236}">
              <a16:creationId xmlns:a16="http://schemas.microsoft.com/office/drawing/2014/main" id="{00000000-0008-0000-2000-0000A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2" name="343 CuadroTexto">
          <a:extLst>
            <a:ext uri="{FF2B5EF4-FFF2-40B4-BE49-F238E27FC236}">
              <a16:creationId xmlns:a16="http://schemas.microsoft.com/office/drawing/2014/main" id="{00000000-0008-0000-2000-0000A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3" name="344 CuadroTexto">
          <a:extLst>
            <a:ext uri="{FF2B5EF4-FFF2-40B4-BE49-F238E27FC236}">
              <a16:creationId xmlns:a16="http://schemas.microsoft.com/office/drawing/2014/main" id="{00000000-0008-0000-2000-0000A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4" name="345 CuadroTexto">
          <a:extLst>
            <a:ext uri="{FF2B5EF4-FFF2-40B4-BE49-F238E27FC236}">
              <a16:creationId xmlns:a16="http://schemas.microsoft.com/office/drawing/2014/main" id="{00000000-0008-0000-2000-0000A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5" name="346 CuadroTexto">
          <a:extLst>
            <a:ext uri="{FF2B5EF4-FFF2-40B4-BE49-F238E27FC236}">
              <a16:creationId xmlns:a16="http://schemas.microsoft.com/office/drawing/2014/main" id="{00000000-0008-0000-2000-0000A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6" name="347 CuadroTexto">
          <a:extLst>
            <a:ext uri="{FF2B5EF4-FFF2-40B4-BE49-F238E27FC236}">
              <a16:creationId xmlns:a16="http://schemas.microsoft.com/office/drawing/2014/main" id="{00000000-0008-0000-2000-0000A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7" name="348 CuadroTexto">
          <a:extLst>
            <a:ext uri="{FF2B5EF4-FFF2-40B4-BE49-F238E27FC236}">
              <a16:creationId xmlns:a16="http://schemas.microsoft.com/office/drawing/2014/main" id="{00000000-0008-0000-2000-0000A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8" name="349 CuadroTexto">
          <a:extLst>
            <a:ext uri="{FF2B5EF4-FFF2-40B4-BE49-F238E27FC236}">
              <a16:creationId xmlns:a16="http://schemas.microsoft.com/office/drawing/2014/main" id="{00000000-0008-0000-2000-0000A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39" name="350 CuadroTexto">
          <a:extLst>
            <a:ext uri="{FF2B5EF4-FFF2-40B4-BE49-F238E27FC236}">
              <a16:creationId xmlns:a16="http://schemas.microsoft.com/office/drawing/2014/main" id="{00000000-0008-0000-2000-0000A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0" name="351 CuadroTexto">
          <a:extLst>
            <a:ext uri="{FF2B5EF4-FFF2-40B4-BE49-F238E27FC236}">
              <a16:creationId xmlns:a16="http://schemas.microsoft.com/office/drawing/2014/main" id="{00000000-0008-0000-2000-0000B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1" name="352 CuadroTexto">
          <a:extLst>
            <a:ext uri="{FF2B5EF4-FFF2-40B4-BE49-F238E27FC236}">
              <a16:creationId xmlns:a16="http://schemas.microsoft.com/office/drawing/2014/main" id="{00000000-0008-0000-2000-0000B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2" name="353 CuadroTexto">
          <a:extLst>
            <a:ext uri="{FF2B5EF4-FFF2-40B4-BE49-F238E27FC236}">
              <a16:creationId xmlns:a16="http://schemas.microsoft.com/office/drawing/2014/main" id="{00000000-0008-0000-2000-0000B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3" name="354 CuadroTexto">
          <a:extLst>
            <a:ext uri="{FF2B5EF4-FFF2-40B4-BE49-F238E27FC236}">
              <a16:creationId xmlns:a16="http://schemas.microsoft.com/office/drawing/2014/main" id="{00000000-0008-0000-2000-0000B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4" name="355 CuadroTexto">
          <a:extLst>
            <a:ext uri="{FF2B5EF4-FFF2-40B4-BE49-F238E27FC236}">
              <a16:creationId xmlns:a16="http://schemas.microsoft.com/office/drawing/2014/main" id="{00000000-0008-0000-2000-0000B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5" name="356 CuadroTexto">
          <a:extLst>
            <a:ext uri="{FF2B5EF4-FFF2-40B4-BE49-F238E27FC236}">
              <a16:creationId xmlns:a16="http://schemas.microsoft.com/office/drawing/2014/main" id="{00000000-0008-0000-2000-0000B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6" name="357 CuadroTexto">
          <a:extLst>
            <a:ext uri="{FF2B5EF4-FFF2-40B4-BE49-F238E27FC236}">
              <a16:creationId xmlns:a16="http://schemas.microsoft.com/office/drawing/2014/main" id="{00000000-0008-0000-2000-0000B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7" name="358 CuadroTexto">
          <a:extLst>
            <a:ext uri="{FF2B5EF4-FFF2-40B4-BE49-F238E27FC236}">
              <a16:creationId xmlns:a16="http://schemas.microsoft.com/office/drawing/2014/main" id="{00000000-0008-0000-2000-0000B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8" name="359 CuadroTexto">
          <a:extLst>
            <a:ext uri="{FF2B5EF4-FFF2-40B4-BE49-F238E27FC236}">
              <a16:creationId xmlns:a16="http://schemas.microsoft.com/office/drawing/2014/main" id="{00000000-0008-0000-2000-0000B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49" name="360 CuadroTexto">
          <a:extLst>
            <a:ext uri="{FF2B5EF4-FFF2-40B4-BE49-F238E27FC236}">
              <a16:creationId xmlns:a16="http://schemas.microsoft.com/office/drawing/2014/main" id="{00000000-0008-0000-2000-0000B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0" name="361 CuadroTexto">
          <a:extLst>
            <a:ext uri="{FF2B5EF4-FFF2-40B4-BE49-F238E27FC236}">
              <a16:creationId xmlns:a16="http://schemas.microsoft.com/office/drawing/2014/main" id="{00000000-0008-0000-2000-0000B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1" name="362 CuadroTexto">
          <a:extLst>
            <a:ext uri="{FF2B5EF4-FFF2-40B4-BE49-F238E27FC236}">
              <a16:creationId xmlns:a16="http://schemas.microsoft.com/office/drawing/2014/main" id="{00000000-0008-0000-2000-0000B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2" name="363 CuadroTexto">
          <a:extLst>
            <a:ext uri="{FF2B5EF4-FFF2-40B4-BE49-F238E27FC236}">
              <a16:creationId xmlns:a16="http://schemas.microsoft.com/office/drawing/2014/main" id="{00000000-0008-0000-2000-0000B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3" name="364 CuadroTexto">
          <a:extLst>
            <a:ext uri="{FF2B5EF4-FFF2-40B4-BE49-F238E27FC236}">
              <a16:creationId xmlns:a16="http://schemas.microsoft.com/office/drawing/2014/main" id="{00000000-0008-0000-2000-0000B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4" name="365 CuadroTexto">
          <a:extLst>
            <a:ext uri="{FF2B5EF4-FFF2-40B4-BE49-F238E27FC236}">
              <a16:creationId xmlns:a16="http://schemas.microsoft.com/office/drawing/2014/main" id="{00000000-0008-0000-2000-0000B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5" name="366 CuadroTexto">
          <a:extLst>
            <a:ext uri="{FF2B5EF4-FFF2-40B4-BE49-F238E27FC236}">
              <a16:creationId xmlns:a16="http://schemas.microsoft.com/office/drawing/2014/main" id="{00000000-0008-0000-2000-0000B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6" name="367 CuadroTexto">
          <a:extLst>
            <a:ext uri="{FF2B5EF4-FFF2-40B4-BE49-F238E27FC236}">
              <a16:creationId xmlns:a16="http://schemas.microsoft.com/office/drawing/2014/main" id="{00000000-0008-0000-2000-0000C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7" name="368 CuadroTexto">
          <a:extLst>
            <a:ext uri="{FF2B5EF4-FFF2-40B4-BE49-F238E27FC236}">
              <a16:creationId xmlns:a16="http://schemas.microsoft.com/office/drawing/2014/main" id="{00000000-0008-0000-2000-0000C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8" name="369 CuadroTexto">
          <a:extLst>
            <a:ext uri="{FF2B5EF4-FFF2-40B4-BE49-F238E27FC236}">
              <a16:creationId xmlns:a16="http://schemas.microsoft.com/office/drawing/2014/main" id="{00000000-0008-0000-2000-0000C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59" name="370 CuadroTexto">
          <a:extLst>
            <a:ext uri="{FF2B5EF4-FFF2-40B4-BE49-F238E27FC236}">
              <a16:creationId xmlns:a16="http://schemas.microsoft.com/office/drawing/2014/main" id="{00000000-0008-0000-2000-0000C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0" name="371 CuadroTexto">
          <a:extLst>
            <a:ext uri="{FF2B5EF4-FFF2-40B4-BE49-F238E27FC236}">
              <a16:creationId xmlns:a16="http://schemas.microsoft.com/office/drawing/2014/main" id="{00000000-0008-0000-2000-0000C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1" name="372 CuadroTexto">
          <a:extLst>
            <a:ext uri="{FF2B5EF4-FFF2-40B4-BE49-F238E27FC236}">
              <a16:creationId xmlns:a16="http://schemas.microsoft.com/office/drawing/2014/main" id="{00000000-0008-0000-2000-0000C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2" name="373 CuadroTexto">
          <a:extLst>
            <a:ext uri="{FF2B5EF4-FFF2-40B4-BE49-F238E27FC236}">
              <a16:creationId xmlns:a16="http://schemas.microsoft.com/office/drawing/2014/main" id="{00000000-0008-0000-2000-0000C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3" name="374 CuadroTexto">
          <a:extLst>
            <a:ext uri="{FF2B5EF4-FFF2-40B4-BE49-F238E27FC236}">
              <a16:creationId xmlns:a16="http://schemas.microsoft.com/office/drawing/2014/main" id="{00000000-0008-0000-2000-0000C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4" name="375 CuadroTexto">
          <a:extLst>
            <a:ext uri="{FF2B5EF4-FFF2-40B4-BE49-F238E27FC236}">
              <a16:creationId xmlns:a16="http://schemas.microsoft.com/office/drawing/2014/main" id="{00000000-0008-0000-2000-0000C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5" name="376 CuadroTexto">
          <a:extLst>
            <a:ext uri="{FF2B5EF4-FFF2-40B4-BE49-F238E27FC236}">
              <a16:creationId xmlns:a16="http://schemas.microsoft.com/office/drawing/2014/main" id="{00000000-0008-0000-2000-0000C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6" name="377 CuadroTexto">
          <a:extLst>
            <a:ext uri="{FF2B5EF4-FFF2-40B4-BE49-F238E27FC236}">
              <a16:creationId xmlns:a16="http://schemas.microsoft.com/office/drawing/2014/main" id="{00000000-0008-0000-2000-0000C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7" name="378 CuadroTexto">
          <a:extLst>
            <a:ext uri="{FF2B5EF4-FFF2-40B4-BE49-F238E27FC236}">
              <a16:creationId xmlns:a16="http://schemas.microsoft.com/office/drawing/2014/main" id="{00000000-0008-0000-2000-0000C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8" name="379 CuadroTexto">
          <a:extLst>
            <a:ext uri="{FF2B5EF4-FFF2-40B4-BE49-F238E27FC236}">
              <a16:creationId xmlns:a16="http://schemas.microsoft.com/office/drawing/2014/main" id="{00000000-0008-0000-2000-0000C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69" name="380 CuadroTexto">
          <a:extLst>
            <a:ext uri="{FF2B5EF4-FFF2-40B4-BE49-F238E27FC236}">
              <a16:creationId xmlns:a16="http://schemas.microsoft.com/office/drawing/2014/main" id="{00000000-0008-0000-2000-0000C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0" name="381 CuadroTexto">
          <a:extLst>
            <a:ext uri="{FF2B5EF4-FFF2-40B4-BE49-F238E27FC236}">
              <a16:creationId xmlns:a16="http://schemas.microsoft.com/office/drawing/2014/main" id="{00000000-0008-0000-2000-0000C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1" name="382 CuadroTexto">
          <a:extLst>
            <a:ext uri="{FF2B5EF4-FFF2-40B4-BE49-F238E27FC236}">
              <a16:creationId xmlns:a16="http://schemas.microsoft.com/office/drawing/2014/main" id="{00000000-0008-0000-2000-0000C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2" name="383 CuadroTexto">
          <a:extLst>
            <a:ext uri="{FF2B5EF4-FFF2-40B4-BE49-F238E27FC236}">
              <a16:creationId xmlns:a16="http://schemas.microsoft.com/office/drawing/2014/main" id="{00000000-0008-0000-2000-0000D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3" name="384 CuadroTexto">
          <a:extLst>
            <a:ext uri="{FF2B5EF4-FFF2-40B4-BE49-F238E27FC236}">
              <a16:creationId xmlns:a16="http://schemas.microsoft.com/office/drawing/2014/main" id="{00000000-0008-0000-2000-0000D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4" name="385 CuadroTexto">
          <a:extLst>
            <a:ext uri="{FF2B5EF4-FFF2-40B4-BE49-F238E27FC236}">
              <a16:creationId xmlns:a16="http://schemas.microsoft.com/office/drawing/2014/main" id="{00000000-0008-0000-2000-0000D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5" name="386 CuadroTexto">
          <a:extLst>
            <a:ext uri="{FF2B5EF4-FFF2-40B4-BE49-F238E27FC236}">
              <a16:creationId xmlns:a16="http://schemas.microsoft.com/office/drawing/2014/main" id="{00000000-0008-0000-2000-0000D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6" name="387 CuadroTexto">
          <a:extLst>
            <a:ext uri="{FF2B5EF4-FFF2-40B4-BE49-F238E27FC236}">
              <a16:creationId xmlns:a16="http://schemas.microsoft.com/office/drawing/2014/main" id="{00000000-0008-0000-2000-0000D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7" name="388 CuadroTexto">
          <a:extLst>
            <a:ext uri="{FF2B5EF4-FFF2-40B4-BE49-F238E27FC236}">
              <a16:creationId xmlns:a16="http://schemas.microsoft.com/office/drawing/2014/main" id="{00000000-0008-0000-2000-0000D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8" name="389 CuadroTexto">
          <a:extLst>
            <a:ext uri="{FF2B5EF4-FFF2-40B4-BE49-F238E27FC236}">
              <a16:creationId xmlns:a16="http://schemas.microsoft.com/office/drawing/2014/main" id="{00000000-0008-0000-2000-0000D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79" name="390 CuadroTexto">
          <a:extLst>
            <a:ext uri="{FF2B5EF4-FFF2-40B4-BE49-F238E27FC236}">
              <a16:creationId xmlns:a16="http://schemas.microsoft.com/office/drawing/2014/main" id="{00000000-0008-0000-2000-0000D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0" name="391 CuadroTexto">
          <a:extLst>
            <a:ext uri="{FF2B5EF4-FFF2-40B4-BE49-F238E27FC236}">
              <a16:creationId xmlns:a16="http://schemas.microsoft.com/office/drawing/2014/main" id="{00000000-0008-0000-2000-0000D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1" name="392 CuadroTexto">
          <a:extLst>
            <a:ext uri="{FF2B5EF4-FFF2-40B4-BE49-F238E27FC236}">
              <a16:creationId xmlns:a16="http://schemas.microsoft.com/office/drawing/2014/main" id="{00000000-0008-0000-2000-0000D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2" name="393 CuadroTexto">
          <a:extLst>
            <a:ext uri="{FF2B5EF4-FFF2-40B4-BE49-F238E27FC236}">
              <a16:creationId xmlns:a16="http://schemas.microsoft.com/office/drawing/2014/main" id="{00000000-0008-0000-2000-0000D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3" name="394 CuadroTexto">
          <a:extLst>
            <a:ext uri="{FF2B5EF4-FFF2-40B4-BE49-F238E27FC236}">
              <a16:creationId xmlns:a16="http://schemas.microsoft.com/office/drawing/2014/main" id="{00000000-0008-0000-2000-0000D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4" name="395 CuadroTexto">
          <a:extLst>
            <a:ext uri="{FF2B5EF4-FFF2-40B4-BE49-F238E27FC236}">
              <a16:creationId xmlns:a16="http://schemas.microsoft.com/office/drawing/2014/main" id="{00000000-0008-0000-2000-0000D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5" name="396 CuadroTexto">
          <a:extLst>
            <a:ext uri="{FF2B5EF4-FFF2-40B4-BE49-F238E27FC236}">
              <a16:creationId xmlns:a16="http://schemas.microsoft.com/office/drawing/2014/main" id="{00000000-0008-0000-2000-0000D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6" name="397 CuadroTexto">
          <a:extLst>
            <a:ext uri="{FF2B5EF4-FFF2-40B4-BE49-F238E27FC236}">
              <a16:creationId xmlns:a16="http://schemas.microsoft.com/office/drawing/2014/main" id="{00000000-0008-0000-2000-0000D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7" name="398 CuadroTexto">
          <a:extLst>
            <a:ext uri="{FF2B5EF4-FFF2-40B4-BE49-F238E27FC236}">
              <a16:creationId xmlns:a16="http://schemas.microsoft.com/office/drawing/2014/main" id="{00000000-0008-0000-2000-0000D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8" name="399 CuadroTexto">
          <a:extLst>
            <a:ext uri="{FF2B5EF4-FFF2-40B4-BE49-F238E27FC236}">
              <a16:creationId xmlns:a16="http://schemas.microsoft.com/office/drawing/2014/main" id="{00000000-0008-0000-2000-0000E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89" name="400 CuadroTexto">
          <a:extLst>
            <a:ext uri="{FF2B5EF4-FFF2-40B4-BE49-F238E27FC236}">
              <a16:creationId xmlns:a16="http://schemas.microsoft.com/office/drawing/2014/main" id="{00000000-0008-0000-2000-0000E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0" name="401 CuadroTexto">
          <a:extLst>
            <a:ext uri="{FF2B5EF4-FFF2-40B4-BE49-F238E27FC236}">
              <a16:creationId xmlns:a16="http://schemas.microsoft.com/office/drawing/2014/main" id="{00000000-0008-0000-2000-0000E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1" name="402 CuadroTexto">
          <a:extLst>
            <a:ext uri="{FF2B5EF4-FFF2-40B4-BE49-F238E27FC236}">
              <a16:creationId xmlns:a16="http://schemas.microsoft.com/office/drawing/2014/main" id="{00000000-0008-0000-2000-0000E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2" name="403 CuadroTexto">
          <a:extLst>
            <a:ext uri="{FF2B5EF4-FFF2-40B4-BE49-F238E27FC236}">
              <a16:creationId xmlns:a16="http://schemas.microsoft.com/office/drawing/2014/main" id="{00000000-0008-0000-2000-0000E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3" name="404 CuadroTexto">
          <a:extLst>
            <a:ext uri="{FF2B5EF4-FFF2-40B4-BE49-F238E27FC236}">
              <a16:creationId xmlns:a16="http://schemas.microsoft.com/office/drawing/2014/main" id="{00000000-0008-0000-2000-0000E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4" name="405 CuadroTexto">
          <a:extLst>
            <a:ext uri="{FF2B5EF4-FFF2-40B4-BE49-F238E27FC236}">
              <a16:creationId xmlns:a16="http://schemas.microsoft.com/office/drawing/2014/main" id="{00000000-0008-0000-2000-0000E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5" name="406 CuadroTexto">
          <a:extLst>
            <a:ext uri="{FF2B5EF4-FFF2-40B4-BE49-F238E27FC236}">
              <a16:creationId xmlns:a16="http://schemas.microsoft.com/office/drawing/2014/main" id="{00000000-0008-0000-2000-0000E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6" name="407 CuadroTexto">
          <a:extLst>
            <a:ext uri="{FF2B5EF4-FFF2-40B4-BE49-F238E27FC236}">
              <a16:creationId xmlns:a16="http://schemas.microsoft.com/office/drawing/2014/main" id="{00000000-0008-0000-2000-0000E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7" name="408 CuadroTexto">
          <a:extLst>
            <a:ext uri="{FF2B5EF4-FFF2-40B4-BE49-F238E27FC236}">
              <a16:creationId xmlns:a16="http://schemas.microsoft.com/office/drawing/2014/main" id="{00000000-0008-0000-2000-0000E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8" name="409 CuadroTexto">
          <a:extLst>
            <a:ext uri="{FF2B5EF4-FFF2-40B4-BE49-F238E27FC236}">
              <a16:creationId xmlns:a16="http://schemas.microsoft.com/office/drawing/2014/main" id="{00000000-0008-0000-2000-0000E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099" name="410 CuadroTexto">
          <a:extLst>
            <a:ext uri="{FF2B5EF4-FFF2-40B4-BE49-F238E27FC236}">
              <a16:creationId xmlns:a16="http://schemas.microsoft.com/office/drawing/2014/main" id="{00000000-0008-0000-2000-0000E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0" name="411 CuadroTexto">
          <a:extLst>
            <a:ext uri="{FF2B5EF4-FFF2-40B4-BE49-F238E27FC236}">
              <a16:creationId xmlns:a16="http://schemas.microsoft.com/office/drawing/2014/main" id="{00000000-0008-0000-2000-0000E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1" name="412 CuadroTexto">
          <a:extLst>
            <a:ext uri="{FF2B5EF4-FFF2-40B4-BE49-F238E27FC236}">
              <a16:creationId xmlns:a16="http://schemas.microsoft.com/office/drawing/2014/main" id="{00000000-0008-0000-2000-0000E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2" name="413 CuadroTexto">
          <a:extLst>
            <a:ext uri="{FF2B5EF4-FFF2-40B4-BE49-F238E27FC236}">
              <a16:creationId xmlns:a16="http://schemas.microsoft.com/office/drawing/2014/main" id="{00000000-0008-0000-2000-0000E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3" name="414 CuadroTexto">
          <a:extLst>
            <a:ext uri="{FF2B5EF4-FFF2-40B4-BE49-F238E27FC236}">
              <a16:creationId xmlns:a16="http://schemas.microsoft.com/office/drawing/2014/main" id="{00000000-0008-0000-2000-0000E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4" name="415 CuadroTexto">
          <a:extLst>
            <a:ext uri="{FF2B5EF4-FFF2-40B4-BE49-F238E27FC236}">
              <a16:creationId xmlns:a16="http://schemas.microsoft.com/office/drawing/2014/main" id="{00000000-0008-0000-2000-0000F0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5" name="416 CuadroTexto">
          <a:extLst>
            <a:ext uri="{FF2B5EF4-FFF2-40B4-BE49-F238E27FC236}">
              <a16:creationId xmlns:a16="http://schemas.microsoft.com/office/drawing/2014/main" id="{00000000-0008-0000-2000-0000F1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6" name="417 CuadroTexto">
          <a:extLst>
            <a:ext uri="{FF2B5EF4-FFF2-40B4-BE49-F238E27FC236}">
              <a16:creationId xmlns:a16="http://schemas.microsoft.com/office/drawing/2014/main" id="{00000000-0008-0000-2000-0000F2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7" name="418 CuadroTexto">
          <a:extLst>
            <a:ext uri="{FF2B5EF4-FFF2-40B4-BE49-F238E27FC236}">
              <a16:creationId xmlns:a16="http://schemas.microsoft.com/office/drawing/2014/main" id="{00000000-0008-0000-2000-0000F3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8" name="419 CuadroTexto">
          <a:extLst>
            <a:ext uri="{FF2B5EF4-FFF2-40B4-BE49-F238E27FC236}">
              <a16:creationId xmlns:a16="http://schemas.microsoft.com/office/drawing/2014/main" id="{00000000-0008-0000-2000-0000F4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09" name="420 CuadroTexto">
          <a:extLst>
            <a:ext uri="{FF2B5EF4-FFF2-40B4-BE49-F238E27FC236}">
              <a16:creationId xmlns:a16="http://schemas.microsoft.com/office/drawing/2014/main" id="{00000000-0008-0000-2000-0000F5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0" name="421 CuadroTexto">
          <a:extLst>
            <a:ext uri="{FF2B5EF4-FFF2-40B4-BE49-F238E27FC236}">
              <a16:creationId xmlns:a16="http://schemas.microsoft.com/office/drawing/2014/main" id="{00000000-0008-0000-2000-0000F6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1" name="422 CuadroTexto">
          <a:extLst>
            <a:ext uri="{FF2B5EF4-FFF2-40B4-BE49-F238E27FC236}">
              <a16:creationId xmlns:a16="http://schemas.microsoft.com/office/drawing/2014/main" id="{00000000-0008-0000-2000-0000F7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2" name="440 CuadroTexto">
          <a:extLst>
            <a:ext uri="{FF2B5EF4-FFF2-40B4-BE49-F238E27FC236}">
              <a16:creationId xmlns:a16="http://schemas.microsoft.com/office/drawing/2014/main" id="{00000000-0008-0000-2000-0000F8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3" name="441 CuadroTexto">
          <a:extLst>
            <a:ext uri="{FF2B5EF4-FFF2-40B4-BE49-F238E27FC236}">
              <a16:creationId xmlns:a16="http://schemas.microsoft.com/office/drawing/2014/main" id="{00000000-0008-0000-2000-0000F9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4" name="442 CuadroTexto">
          <a:extLst>
            <a:ext uri="{FF2B5EF4-FFF2-40B4-BE49-F238E27FC236}">
              <a16:creationId xmlns:a16="http://schemas.microsoft.com/office/drawing/2014/main" id="{00000000-0008-0000-2000-0000FA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5" name="443 CuadroTexto">
          <a:extLst>
            <a:ext uri="{FF2B5EF4-FFF2-40B4-BE49-F238E27FC236}">
              <a16:creationId xmlns:a16="http://schemas.microsoft.com/office/drawing/2014/main" id="{00000000-0008-0000-2000-0000FB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6" name="444 CuadroTexto">
          <a:extLst>
            <a:ext uri="{FF2B5EF4-FFF2-40B4-BE49-F238E27FC236}">
              <a16:creationId xmlns:a16="http://schemas.microsoft.com/office/drawing/2014/main" id="{00000000-0008-0000-2000-0000FC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7" name="445 CuadroTexto">
          <a:extLst>
            <a:ext uri="{FF2B5EF4-FFF2-40B4-BE49-F238E27FC236}">
              <a16:creationId xmlns:a16="http://schemas.microsoft.com/office/drawing/2014/main" id="{00000000-0008-0000-2000-0000FD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8" name="446 CuadroTexto">
          <a:extLst>
            <a:ext uri="{FF2B5EF4-FFF2-40B4-BE49-F238E27FC236}">
              <a16:creationId xmlns:a16="http://schemas.microsoft.com/office/drawing/2014/main" id="{00000000-0008-0000-2000-0000FE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19" name="447 CuadroTexto">
          <a:extLst>
            <a:ext uri="{FF2B5EF4-FFF2-40B4-BE49-F238E27FC236}">
              <a16:creationId xmlns:a16="http://schemas.microsoft.com/office/drawing/2014/main" id="{00000000-0008-0000-2000-0000FF13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0" name="448 CuadroTexto">
          <a:extLst>
            <a:ext uri="{FF2B5EF4-FFF2-40B4-BE49-F238E27FC236}">
              <a16:creationId xmlns:a16="http://schemas.microsoft.com/office/drawing/2014/main" id="{00000000-0008-0000-2000-000000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1" name="449 CuadroTexto">
          <a:extLst>
            <a:ext uri="{FF2B5EF4-FFF2-40B4-BE49-F238E27FC236}">
              <a16:creationId xmlns:a16="http://schemas.microsoft.com/office/drawing/2014/main" id="{00000000-0008-0000-2000-000001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2" name="450 CuadroTexto">
          <a:extLst>
            <a:ext uri="{FF2B5EF4-FFF2-40B4-BE49-F238E27FC236}">
              <a16:creationId xmlns:a16="http://schemas.microsoft.com/office/drawing/2014/main" id="{00000000-0008-0000-2000-000002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123" name="451 CuadroTexto">
          <a:extLst>
            <a:ext uri="{FF2B5EF4-FFF2-40B4-BE49-F238E27FC236}">
              <a16:creationId xmlns:a16="http://schemas.microsoft.com/office/drawing/2014/main" id="{00000000-0008-0000-2000-00000314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24" name="17 CuadroTexto">
          <a:extLst>
            <a:ext uri="{FF2B5EF4-FFF2-40B4-BE49-F238E27FC236}">
              <a16:creationId xmlns:a16="http://schemas.microsoft.com/office/drawing/2014/main" id="{00000000-0008-0000-2000-00000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125" name="90 CuadroTexto">
          <a:extLst>
            <a:ext uri="{FF2B5EF4-FFF2-40B4-BE49-F238E27FC236}">
              <a16:creationId xmlns:a16="http://schemas.microsoft.com/office/drawing/2014/main" id="{00000000-0008-0000-2000-00000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6" name="91 CuadroTexto">
          <a:extLst>
            <a:ext uri="{FF2B5EF4-FFF2-40B4-BE49-F238E27FC236}">
              <a16:creationId xmlns:a16="http://schemas.microsoft.com/office/drawing/2014/main" id="{00000000-0008-0000-2000-00000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7" name="92 CuadroTexto">
          <a:extLst>
            <a:ext uri="{FF2B5EF4-FFF2-40B4-BE49-F238E27FC236}">
              <a16:creationId xmlns:a16="http://schemas.microsoft.com/office/drawing/2014/main" id="{00000000-0008-0000-2000-00000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8" name="93 CuadroTexto">
          <a:extLst>
            <a:ext uri="{FF2B5EF4-FFF2-40B4-BE49-F238E27FC236}">
              <a16:creationId xmlns:a16="http://schemas.microsoft.com/office/drawing/2014/main" id="{00000000-0008-0000-2000-00000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29" name="94 CuadroTexto">
          <a:extLst>
            <a:ext uri="{FF2B5EF4-FFF2-40B4-BE49-F238E27FC236}">
              <a16:creationId xmlns:a16="http://schemas.microsoft.com/office/drawing/2014/main" id="{00000000-0008-0000-2000-00000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0" name="95 CuadroTexto">
          <a:extLst>
            <a:ext uri="{FF2B5EF4-FFF2-40B4-BE49-F238E27FC236}">
              <a16:creationId xmlns:a16="http://schemas.microsoft.com/office/drawing/2014/main" id="{00000000-0008-0000-2000-00000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1" name="96 CuadroTexto">
          <a:extLst>
            <a:ext uri="{FF2B5EF4-FFF2-40B4-BE49-F238E27FC236}">
              <a16:creationId xmlns:a16="http://schemas.microsoft.com/office/drawing/2014/main" id="{00000000-0008-0000-2000-00000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2" name="97 CuadroTexto">
          <a:extLst>
            <a:ext uri="{FF2B5EF4-FFF2-40B4-BE49-F238E27FC236}">
              <a16:creationId xmlns:a16="http://schemas.microsoft.com/office/drawing/2014/main" id="{00000000-0008-0000-2000-00000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3" name="98 CuadroTexto">
          <a:extLst>
            <a:ext uri="{FF2B5EF4-FFF2-40B4-BE49-F238E27FC236}">
              <a16:creationId xmlns:a16="http://schemas.microsoft.com/office/drawing/2014/main" id="{00000000-0008-0000-2000-00000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4" name="99 CuadroTexto">
          <a:extLst>
            <a:ext uri="{FF2B5EF4-FFF2-40B4-BE49-F238E27FC236}">
              <a16:creationId xmlns:a16="http://schemas.microsoft.com/office/drawing/2014/main" id="{00000000-0008-0000-2000-00000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5" name="100 CuadroTexto">
          <a:extLst>
            <a:ext uri="{FF2B5EF4-FFF2-40B4-BE49-F238E27FC236}">
              <a16:creationId xmlns:a16="http://schemas.microsoft.com/office/drawing/2014/main" id="{00000000-0008-0000-2000-00000F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136" name="101 CuadroTexto">
          <a:extLst>
            <a:ext uri="{FF2B5EF4-FFF2-40B4-BE49-F238E27FC236}">
              <a16:creationId xmlns:a16="http://schemas.microsoft.com/office/drawing/2014/main" id="{00000000-0008-0000-2000-000010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137" name="118 CuadroTexto">
          <a:extLst>
            <a:ext uri="{FF2B5EF4-FFF2-40B4-BE49-F238E27FC236}">
              <a16:creationId xmlns:a16="http://schemas.microsoft.com/office/drawing/2014/main" id="{00000000-0008-0000-2000-00001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8" name="119 CuadroTexto">
          <a:extLst>
            <a:ext uri="{FF2B5EF4-FFF2-40B4-BE49-F238E27FC236}">
              <a16:creationId xmlns:a16="http://schemas.microsoft.com/office/drawing/2014/main" id="{00000000-0008-0000-2000-00001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39" name="120 CuadroTexto">
          <a:extLst>
            <a:ext uri="{FF2B5EF4-FFF2-40B4-BE49-F238E27FC236}">
              <a16:creationId xmlns:a16="http://schemas.microsoft.com/office/drawing/2014/main" id="{00000000-0008-0000-2000-00001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0" name="121 CuadroTexto">
          <a:extLst>
            <a:ext uri="{FF2B5EF4-FFF2-40B4-BE49-F238E27FC236}">
              <a16:creationId xmlns:a16="http://schemas.microsoft.com/office/drawing/2014/main" id="{00000000-0008-0000-2000-00001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1" name="122 CuadroTexto">
          <a:extLst>
            <a:ext uri="{FF2B5EF4-FFF2-40B4-BE49-F238E27FC236}">
              <a16:creationId xmlns:a16="http://schemas.microsoft.com/office/drawing/2014/main" id="{00000000-0008-0000-2000-00001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2" name="123 CuadroTexto">
          <a:extLst>
            <a:ext uri="{FF2B5EF4-FFF2-40B4-BE49-F238E27FC236}">
              <a16:creationId xmlns:a16="http://schemas.microsoft.com/office/drawing/2014/main" id="{00000000-0008-0000-2000-00001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3" name="124 CuadroTexto">
          <a:extLst>
            <a:ext uri="{FF2B5EF4-FFF2-40B4-BE49-F238E27FC236}">
              <a16:creationId xmlns:a16="http://schemas.microsoft.com/office/drawing/2014/main" id="{00000000-0008-0000-2000-00001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4" name="125 CuadroTexto">
          <a:extLst>
            <a:ext uri="{FF2B5EF4-FFF2-40B4-BE49-F238E27FC236}">
              <a16:creationId xmlns:a16="http://schemas.microsoft.com/office/drawing/2014/main" id="{00000000-0008-0000-2000-00001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5" name="143 CuadroTexto">
          <a:extLst>
            <a:ext uri="{FF2B5EF4-FFF2-40B4-BE49-F238E27FC236}">
              <a16:creationId xmlns:a16="http://schemas.microsoft.com/office/drawing/2014/main" id="{00000000-0008-0000-2000-00001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6" name="144 CuadroTexto">
          <a:extLst>
            <a:ext uri="{FF2B5EF4-FFF2-40B4-BE49-F238E27FC236}">
              <a16:creationId xmlns:a16="http://schemas.microsoft.com/office/drawing/2014/main" id="{00000000-0008-0000-2000-00001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7" name="145 CuadroTexto">
          <a:extLst>
            <a:ext uri="{FF2B5EF4-FFF2-40B4-BE49-F238E27FC236}">
              <a16:creationId xmlns:a16="http://schemas.microsoft.com/office/drawing/2014/main" id="{00000000-0008-0000-2000-00001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8" name="146 CuadroTexto">
          <a:extLst>
            <a:ext uri="{FF2B5EF4-FFF2-40B4-BE49-F238E27FC236}">
              <a16:creationId xmlns:a16="http://schemas.microsoft.com/office/drawing/2014/main" id="{00000000-0008-0000-2000-00001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49" name="147 CuadroTexto">
          <a:extLst>
            <a:ext uri="{FF2B5EF4-FFF2-40B4-BE49-F238E27FC236}">
              <a16:creationId xmlns:a16="http://schemas.microsoft.com/office/drawing/2014/main" id="{00000000-0008-0000-2000-00001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0" name="148 CuadroTexto">
          <a:extLst>
            <a:ext uri="{FF2B5EF4-FFF2-40B4-BE49-F238E27FC236}">
              <a16:creationId xmlns:a16="http://schemas.microsoft.com/office/drawing/2014/main" id="{00000000-0008-0000-2000-00001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1" name="149 CuadroTexto">
          <a:extLst>
            <a:ext uri="{FF2B5EF4-FFF2-40B4-BE49-F238E27FC236}">
              <a16:creationId xmlns:a16="http://schemas.microsoft.com/office/drawing/2014/main" id="{00000000-0008-0000-2000-00001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2" name="150 CuadroTexto">
          <a:extLst>
            <a:ext uri="{FF2B5EF4-FFF2-40B4-BE49-F238E27FC236}">
              <a16:creationId xmlns:a16="http://schemas.microsoft.com/office/drawing/2014/main" id="{00000000-0008-0000-2000-00002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3" name="151 CuadroTexto">
          <a:extLst>
            <a:ext uri="{FF2B5EF4-FFF2-40B4-BE49-F238E27FC236}">
              <a16:creationId xmlns:a16="http://schemas.microsoft.com/office/drawing/2014/main" id="{00000000-0008-0000-2000-00002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4" name="152 CuadroTexto">
          <a:extLst>
            <a:ext uri="{FF2B5EF4-FFF2-40B4-BE49-F238E27FC236}">
              <a16:creationId xmlns:a16="http://schemas.microsoft.com/office/drawing/2014/main" id="{00000000-0008-0000-2000-00002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5" name="153 CuadroTexto">
          <a:extLst>
            <a:ext uri="{FF2B5EF4-FFF2-40B4-BE49-F238E27FC236}">
              <a16:creationId xmlns:a16="http://schemas.microsoft.com/office/drawing/2014/main" id="{00000000-0008-0000-2000-00002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6" name="154 CuadroTexto">
          <a:extLst>
            <a:ext uri="{FF2B5EF4-FFF2-40B4-BE49-F238E27FC236}">
              <a16:creationId xmlns:a16="http://schemas.microsoft.com/office/drawing/2014/main" id="{00000000-0008-0000-2000-00002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7" name="155 CuadroTexto">
          <a:extLst>
            <a:ext uri="{FF2B5EF4-FFF2-40B4-BE49-F238E27FC236}">
              <a16:creationId xmlns:a16="http://schemas.microsoft.com/office/drawing/2014/main" id="{00000000-0008-0000-2000-00002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8" name="156 CuadroTexto">
          <a:extLst>
            <a:ext uri="{FF2B5EF4-FFF2-40B4-BE49-F238E27FC236}">
              <a16:creationId xmlns:a16="http://schemas.microsoft.com/office/drawing/2014/main" id="{00000000-0008-0000-2000-00002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59" name="157 CuadroTexto">
          <a:extLst>
            <a:ext uri="{FF2B5EF4-FFF2-40B4-BE49-F238E27FC236}">
              <a16:creationId xmlns:a16="http://schemas.microsoft.com/office/drawing/2014/main" id="{00000000-0008-0000-2000-00002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0" name="158 CuadroTexto">
          <a:extLst>
            <a:ext uri="{FF2B5EF4-FFF2-40B4-BE49-F238E27FC236}">
              <a16:creationId xmlns:a16="http://schemas.microsoft.com/office/drawing/2014/main" id="{00000000-0008-0000-2000-00002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1" name="159 CuadroTexto">
          <a:extLst>
            <a:ext uri="{FF2B5EF4-FFF2-40B4-BE49-F238E27FC236}">
              <a16:creationId xmlns:a16="http://schemas.microsoft.com/office/drawing/2014/main" id="{00000000-0008-0000-2000-00002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2" name="160 CuadroTexto">
          <a:extLst>
            <a:ext uri="{FF2B5EF4-FFF2-40B4-BE49-F238E27FC236}">
              <a16:creationId xmlns:a16="http://schemas.microsoft.com/office/drawing/2014/main" id="{00000000-0008-0000-2000-00002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3" name="161 CuadroTexto">
          <a:extLst>
            <a:ext uri="{FF2B5EF4-FFF2-40B4-BE49-F238E27FC236}">
              <a16:creationId xmlns:a16="http://schemas.microsoft.com/office/drawing/2014/main" id="{00000000-0008-0000-2000-00002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4" name="162 CuadroTexto">
          <a:extLst>
            <a:ext uri="{FF2B5EF4-FFF2-40B4-BE49-F238E27FC236}">
              <a16:creationId xmlns:a16="http://schemas.microsoft.com/office/drawing/2014/main" id="{00000000-0008-0000-2000-00002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5" name="163 CuadroTexto">
          <a:extLst>
            <a:ext uri="{FF2B5EF4-FFF2-40B4-BE49-F238E27FC236}">
              <a16:creationId xmlns:a16="http://schemas.microsoft.com/office/drawing/2014/main" id="{00000000-0008-0000-2000-00002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6" name="164 CuadroTexto">
          <a:extLst>
            <a:ext uri="{FF2B5EF4-FFF2-40B4-BE49-F238E27FC236}">
              <a16:creationId xmlns:a16="http://schemas.microsoft.com/office/drawing/2014/main" id="{00000000-0008-0000-2000-00002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7" name="165 CuadroTexto">
          <a:extLst>
            <a:ext uri="{FF2B5EF4-FFF2-40B4-BE49-F238E27FC236}">
              <a16:creationId xmlns:a16="http://schemas.microsoft.com/office/drawing/2014/main" id="{00000000-0008-0000-2000-00002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8" name="166 CuadroTexto">
          <a:extLst>
            <a:ext uri="{FF2B5EF4-FFF2-40B4-BE49-F238E27FC236}">
              <a16:creationId xmlns:a16="http://schemas.microsoft.com/office/drawing/2014/main" id="{00000000-0008-0000-2000-00003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69" name="167 CuadroTexto">
          <a:extLst>
            <a:ext uri="{FF2B5EF4-FFF2-40B4-BE49-F238E27FC236}">
              <a16:creationId xmlns:a16="http://schemas.microsoft.com/office/drawing/2014/main" id="{00000000-0008-0000-2000-00003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0" name="168 CuadroTexto">
          <a:extLst>
            <a:ext uri="{FF2B5EF4-FFF2-40B4-BE49-F238E27FC236}">
              <a16:creationId xmlns:a16="http://schemas.microsoft.com/office/drawing/2014/main" id="{00000000-0008-0000-2000-00003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1" name="169 CuadroTexto">
          <a:extLst>
            <a:ext uri="{FF2B5EF4-FFF2-40B4-BE49-F238E27FC236}">
              <a16:creationId xmlns:a16="http://schemas.microsoft.com/office/drawing/2014/main" id="{00000000-0008-0000-2000-00003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2" name="170 CuadroTexto">
          <a:extLst>
            <a:ext uri="{FF2B5EF4-FFF2-40B4-BE49-F238E27FC236}">
              <a16:creationId xmlns:a16="http://schemas.microsoft.com/office/drawing/2014/main" id="{00000000-0008-0000-2000-00003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3" name="171 CuadroTexto">
          <a:extLst>
            <a:ext uri="{FF2B5EF4-FFF2-40B4-BE49-F238E27FC236}">
              <a16:creationId xmlns:a16="http://schemas.microsoft.com/office/drawing/2014/main" id="{00000000-0008-0000-2000-00003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4" name="172 CuadroTexto">
          <a:extLst>
            <a:ext uri="{FF2B5EF4-FFF2-40B4-BE49-F238E27FC236}">
              <a16:creationId xmlns:a16="http://schemas.microsoft.com/office/drawing/2014/main" id="{00000000-0008-0000-2000-00003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5" name="173 CuadroTexto">
          <a:extLst>
            <a:ext uri="{FF2B5EF4-FFF2-40B4-BE49-F238E27FC236}">
              <a16:creationId xmlns:a16="http://schemas.microsoft.com/office/drawing/2014/main" id="{00000000-0008-0000-2000-00003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6" name="174 CuadroTexto">
          <a:extLst>
            <a:ext uri="{FF2B5EF4-FFF2-40B4-BE49-F238E27FC236}">
              <a16:creationId xmlns:a16="http://schemas.microsoft.com/office/drawing/2014/main" id="{00000000-0008-0000-2000-00003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7" name="175 CuadroTexto">
          <a:extLst>
            <a:ext uri="{FF2B5EF4-FFF2-40B4-BE49-F238E27FC236}">
              <a16:creationId xmlns:a16="http://schemas.microsoft.com/office/drawing/2014/main" id="{00000000-0008-0000-2000-00003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8" name="176 CuadroTexto">
          <a:extLst>
            <a:ext uri="{FF2B5EF4-FFF2-40B4-BE49-F238E27FC236}">
              <a16:creationId xmlns:a16="http://schemas.microsoft.com/office/drawing/2014/main" id="{00000000-0008-0000-2000-00003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79" name="177 CuadroTexto">
          <a:extLst>
            <a:ext uri="{FF2B5EF4-FFF2-40B4-BE49-F238E27FC236}">
              <a16:creationId xmlns:a16="http://schemas.microsoft.com/office/drawing/2014/main" id="{00000000-0008-0000-2000-00003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0" name="178 CuadroTexto">
          <a:extLst>
            <a:ext uri="{FF2B5EF4-FFF2-40B4-BE49-F238E27FC236}">
              <a16:creationId xmlns:a16="http://schemas.microsoft.com/office/drawing/2014/main" id="{00000000-0008-0000-2000-00003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1" name="179 CuadroTexto">
          <a:extLst>
            <a:ext uri="{FF2B5EF4-FFF2-40B4-BE49-F238E27FC236}">
              <a16:creationId xmlns:a16="http://schemas.microsoft.com/office/drawing/2014/main" id="{00000000-0008-0000-2000-00003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2" name="180 CuadroTexto">
          <a:extLst>
            <a:ext uri="{FF2B5EF4-FFF2-40B4-BE49-F238E27FC236}">
              <a16:creationId xmlns:a16="http://schemas.microsoft.com/office/drawing/2014/main" id="{00000000-0008-0000-2000-00003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3" name="181 CuadroTexto">
          <a:extLst>
            <a:ext uri="{FF2B5EF4-FFF2-40B4-BE49-F238E27FC236}">
              <a16:creationId xmlns:a16="http://schemas.microsoft.com/office/drawing/2014/main" id="{00000000-0008-0000-2000-00003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4" name="182 CuadroTexto">
          <a:extLst>
            <a:ext uri="{FF2B5EF4-FFF2-40B4-BE49-F238E27FC236}">
              <a16:creationId xmlns:a16="http://schemas.microsoft.com/office/drawing/2014/main" id="{00000000-0008-0000-2000-00004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5" name="183 CuadroTexto">
          <a:extLst>
            <a:ext uri="{FF2B5EF4-FFF2-40B4-BE49-F238E27FC236}">
              <a16:creationId xmlns:a16="http://schemas.microsoft.com/office/drawing/2014/main" id="{00000000-0008-0000-2000-00004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6" name="184 CuadroTexto">
          <a:extLst>
            <a:ext uri="{FF2B5EF4-FFF2-40B4-BE49-F238E27FC236}">
              <a16:creationId xmlns:a16="http://schemas.microsoft.com/office/drawing/2014/main" id="{00000000-0008-0000-2000-00004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7" name="185 CuadroTexto">
          <a:extLst>
            <a:ext uri="{FF2B5EF4-FFF2-40B4-BE49-F238E27FC236}">
              <a16:creationId xmlns:a16="http://schemas.microsoft.com/office/drawing/2014/main" id="{00000000-0008-0000-2000-00004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8" name="186 CuadroTexto">
          <a:extLst>
            <a:ext uri="{FF2B5EF4-FFF2-40B4-BE49-F238E27FC236}">
              <a16:creationId xmlns:a16="http://schemas.microsoft.com/office/drawing/2014/main" id="{00000000-0008-0000-2000-00004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89" name="187 CuadroTexto">
          <a:extLst>
            <a:ext uri="{FF2B5EF4-FFF2-40B4-BE49-F238E27FC236}">
              <a16:creationId xmlns:a16="http://schemas.microsoft.com/office/drawing/2014/main" id="{00000000-0008-0000-2000-00004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0" name="188 CuadroTexto">
          <a:extLst>
            <a:ext uri="{FF2B5EF4-FFF2-40B4-BE49-F238E27FC236}">
              <a16:creationId xmlns:a16="http://schemas.microsoft.com/office/drawing/2014/main" id="{00000000-0008-0000-2000-00004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1" name="189 CuadroTexto">
          <a:extLst>
            <a:ext uri="{FF2B5EF4-FFF2-40B4-BE49-F238E27FC236}">
              <a16:creationId xmlns:a16="http://schemas.microsoft.com/office/drawing/2014/main" id="{00000000-0008-0000-2000-00004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2" name="190 CuadroTexto">
          <a:extLst>
            <a:ext uri="{FF2B5EF4-FFF2-40B4-BE49-F238E27FC236}">
              <a16:creationId xmlns:a16="http://schemas.microsoft.com/office/drawing/2014/main" id="{00000000-0008-0000-2000-00004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3" name="191 CuadroTexto">
          <a:extLst>
            <a:ext uri="{FF2B5EF4-FFF2-40B4-BE49-F238E27FC236}">
              <a16:creationId xmlns:a16="http://schemas.microsoft.com/office/drawing/2014/main" id="{00000000-0008-0000-2000-00004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4" name="192 CuadroTexto">
          <a:extLst>
            <a:ext uri="{FF2B5EF4-FFF2-40B4-BE49-F238E27FC236}">
              <a16:creationId xmlns:a16="http://schemas.microsoft.com/office/drawing/2014/main" id="{00000000-0008-0000-2000-00004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5" name="193 CuadroTexto">
          <a:extLst>
            <a:ext uri="{FF2B5EF4-FFF2-40B4-BE49-F238E27FC236}">
              <a16:creationId xmlns:a16="http://schemas.microsoft.com/office/drawing/2014/main" id="{00000000-0008-0000-2000-00004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6" name="194 CuadroTexto">
          <a:extLst>
            <a:ext uri="{FF2B5EF4-FFF2-40B4-BE49-F238E27FC236}">
              <a16:creationId xmlns:a16="http://schemas.microsoft.com/office/drawing/2014/main" id="{00000000-0008-0000-2000-00004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7" name="195 CuadroTexto">
          <a:extLst>
            <a:ext uri="{FF2B5EF4-FFF2-40B4-BE49-F238E27FC236}">
              <a16:creationId xmlns:a16="http://schemas.microsoft.com/office/drawing/2014/main" id="{00000000-0008-0000-2000-00004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8" name="196 CuadroTexto">
          <a:extLst>
            <a:ext uri="{FF2B5EF4-FFF2-40B4-BE49-F238E27FC236}">
              <a16:creationId xmlns:a16="http://schemas.microsoft.com/office/drawing/2014/main" id="{00000000-0008-0000-2000-00004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199" name="197 CuadroTexto">
          <a:extLst>
            <a:ext uri="{FF2B5EF4-FFF2-40B4-BE49-F238E27FC236}">
              <a16:creationId xmlns:a16="http://schemas.microsoft.com/office/drawing/2014/main" id="{00000000-0008-0000-2000-00004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0" name="198 CuadroTexto">
          <a:extLst>
            <a:ext uri="{FF2B5EF4-FFF2-40B4-BE49-F238E27FC236}">
              <a16:creationId xmlns:a16="http://schemas.microsoft.com/office/drawing/2014/main" id="{00000000-0008-0000-2000-00005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1" name="199 CuadroTexto">
          <a:extLst>
            <a:ext uri="{FF2B5EF4-FFF2-40B4-BE49-F238E27FC236}">
              <a16:creationId xmlns:a16="http://schemas.microsoft.com/office/drawing/2014/main" id="{00000000-0008-0000-2000-00005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2" name="200 CuadroTexto">
          <a:extLst>
            <a:ext uri="{FF2B5EF4-FFF2-40B4-BE49-F238E27FC236}">
              <a16:creationId xmlns:a16="http://schemas.microsoft.com/office/drawing/2014/main" id="{00000000-0008-0000-2000-00005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3" name="201 CuadroTexto">
          <a:extLst>
            <a:ext uri="{FF2B5EF4-FFF2-40B4-BE49-F238E27FC236}">
              <a16:creationId xmlns:a16="http://schemas.microsoft.com/office/drawing/2014/main" id="{00000000-0008-0000-2000-00005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4" name="202 CuadroTexto">
          <a:extLst>
            <a:ext uri="{FF2B5EF4-FFF2-40B4-BE49-F238E27FC236}">
              <a16:creationId xmlns:a16="http://schemas.microsoft.com/office/drawing/2014/main" id="{00000000-0008-0000-2000-00005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5" name="203 CuadroTexto">
          <a:extLst>
            <a:ext uri="{FF2B5EF4-FFF2-40B4-BE49-F238E27FC236}">
              <a16:creationId xmlns:a16="http://schemas.microsoft.com/office/drawing/2014/main" id="{00000000-0008-0000-2000-00005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6" name="204 CuadroTexto">
          <a:extLst>
            <a:ext uri="{FF2B5EF4-FFF2-40B4-BE49-F238E27FC236}">
              <a16:creationId xmlns:a16="http://schemas.microsoft.com/office/drawing/2014/main" id="{00000000-0008-0000-2000-00005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7" name="205 CuadroTexto">
          <a:extLst>
            <a:ext uri="{FF2B5EF4-FFF2-40B4-BE49-F238E27FC236}">
              <a16:creationId xmlns:a16="http://schemas.microsoft.com/office/drawing/2014/main" id="{00000000-0008-0000-2000-00005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8" name="206 CuadroTexto">
          <a:extLst>
            <a:ext uri="{FF2B5EF4-FFF2-40B4-BE49-F238E27FC236}">
              <a16:creationId xmlns:a16="http://schemas.microsoft.com/office/drawing/2014/main" id="{00000000-0008-0000-2000-00005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09" name="207 CuadroTexto">
          <a:extLst>
            <a:ext uri="{FF2B5EF4-FFF2-40B4-BE49-F238E27FC236}">
              <a16:creationId xmlns:a16="http://schemas.microsoft.com/office/drawing/2014/main" id="{00000000-0008-0000-2000-00005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0" name="208 CuadroTexto">
          <a:extLst>
            <a:ext uri="{FF2B5EF4-FFF2-40B4-BE49-F238E27FC236}">
              <a16:creationId xmlns:a16="http://schemas.microsoft.com/office/drawing/2014/main" id="{00000000-0008-0000-2000-00005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1" name="209 CuadroTexto">
          <a:extLst>
            <a:ext uri="{FF2B5EF4-FFF2-40B4-BE49-F238E27FC236}">
              <a16:creationId xmlns:a16="http://schemas.microsoft.com/office/drawing/2014/main" id="{00000000-0008-0000-2000-00005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2" name="210 CuadroTexto">
          <a:extLst>
            <a:ext uri="{FF2B5EF4-FFF2-40B4-BE49-F238E27FC236}">
              <a16:creationId xmlns:a16="http://schemas.microsoft.com/office/drawing/2014/main" id="{00000000-0008-0000-2000-00005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3" name="211 CuadroTexto">
          <a:extLst>
            <a:ext uri="{FF2B5EF4-FFF2-40B4-BE49-F238E27FC236}">
              <a16:creationId xmlns:a16="http://schemas.microsoft.com/office/drawing/2014/main" id="{00000000-0008-0000-2000-00005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4" name="212 CuadroTexto">
          <a:extLst>
            <a:ext uri="{FF2B5EF4-FFF2-40B4-BE49-F238E27FC236}">
              <a16:creationId xmlns:a16="http://schemas.microsoft.com/office/drawing/2014/main" id="{00000000-0008-0000-2000-00005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5" name="213 CuadroTexto">
          <a:extLst>
            <a:ext uri="{FF2B5EF4-FFF2-40B4-BE49-F238E27FC236}">
              <a16:creationId xmlns:a16="http://schemas.microsoft.com/office/drawing/2014/main" id="{00000000-0008-0000-2000-00005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6" name="214 CuadroTexto">
          <a:extLst>
            <a:ext uri="{FF2B5EF4-FFF2-40B4-BE49-F238E27FC236}">
              <a16:creationId xmlns:a16="http://schemas.microsoft.com/office/drawing/2014/main" id="{00000000-0008-0000-2000-00006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7" name="215 CuadroTexto">
          <a:extLst>
            <a:ext uri="{FF2B5EF4-FFF2-40B4-BE49-F238E27FC236}">
              <a16:creationId xmlns:a16="http://schemas.microsoft.com/office/drawing/2014/main" id="{00000000-0008-0000-2000-00006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8" name="216 CuadroTexto">
          <a:extLst>
            <a:ext uri="{FF2B5EF4-FFF2-40B4-BE49-F238E27FC236}">
              <a16:creationId xmlns:a16="http://schemas.microsoft.com/office/drawing/2014/main" id="{00000000-0008-0000-2000-00006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19" name="217 CuadroTexto">
          <a:extLst>
            <a:ext uri="{FF2B5EF4-FFF2-40B4-BE49-F238E27FC236}">
              <a16:creationId xmlns:a16="http://schemas.microsoft.com/office/drawing/2014/main" id="{00000000-0008-0000-2000-00006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0" name="218 CuadroTexto">
          <a:extLst>
            <a:ext uri="{FF2B5EF4-FFF2-40B4-BE49-F238E27FC236}">
              <a16:creationId xmlns:a16="http://schemas.microsoft.com/office/drawing/2014/main" id="{00000000-0008-0000-2000-00006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1" name="219 CuadroTexto">
          <a:extLst>
            <a:ext uri="{FF2B5EF4-FFF2-40B4-BE49-F238E27FC236}">
              <a16:creationId xmlns:a16="http://schemas.microsoft.com/office/drawing/2014/main" id="{00000000-0008-0000-2000-00006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2" name="220 CuadroTexto">
          <a:extLst>
            <a:ext uri="{FF2B5EF4-FFF2-40B4-BE49-F238E27FC236}">
              <a16:creationId xmlns:a16="http://schemas.microsoft.com/office/drawing/2014/main" id="{00000000-0008-0000-2000-00006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3" name="221 CuadroTexto">
          <a:extLst>
            <a:ext uri="{FF2B5EF4-FFF2-40B4-BE49-F238E27FC236}">
              <a16:creationId xmlns:a16="http://schemas.microsoft.com/office/drawing/2014/main" id="{00000000-0008-0000-2000-00006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4" name="222 CuadroTexto">
          <a:extLst>
            <a:ext uri="{FF2B5EF4-FFF2-40B4-BE49-F238E27FC236}">
              <a16:creationId xmlns:a16="http://schemas.microsoft.com/office/drawing/2014/main" id="{00000000-0008-0000-2000-00006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5" name="223 CuadroTexto">
          <a:extLst>
            <a:ext uri="{FF2B5EF4-FFF2-40B4-BE49-F238E27FC236}">
              <a16:creationId xmlns:a16="http://schemas.microsoft.com/office/drawing/2014/main" id="{00000000-0008-0000-2000-00006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6" name="224 CuadroTexto">
          <a:extLst>
            <a:ext uri="{FF2B5EF4-FFF2-40B4-BE49-F238E27FC236}">
              <a16:creationId xmlns:a16="http://schemas.microsoft.com/office/drawing/2014/main" id="{00000000-0008-0000-2000-00006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7" name="225 CuadroTexto">
          <a:extLst>
            <a:ext uri="{FF2B5EF4-FFF2-40B4-BE49-F238E27FC236}">
              <a16:creationId xmlns:a16="http://schemas.microsoft.com/office/drawing/2014/main" id="{00000000-0008-0000-2000-00006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8" name="226 CuadroTexto">
          <a:extLst>
            <a:ext uri="{FF2B5EF4-FFF2-40B4-BE49-F238E27FC236}">
              <a16:creationId xmlns:a16="http://schemas.microsoft.com/office/drawing/2014/main" id="{00000000-0008-0000-2000-00006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29" name="227 CuadroTexto">
          <a:extLst>
            <a:ext uri="{FF2B5EF4-FFF2-40B4-BE49-F238E27FC236}">
              <a16:creationId xmlns:a16="http://schemas.microsoft.com/office/drawing/2014/main" id="{00000000-0008-0000-2000-00006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0" name="228 CuadroTexto">
          <a:extLst>
            <a:ext uri="{FF2B5EF4-FFF2-40B4-BE49-F238E27FC236}">
              <a16:creationId xmlns:a16="http://schemas.microsoft.com/office/drawing/2014/main" id="{00000000-0008-0000-2000-00006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1" name="229 CuadroTexto">
          <a:extLst>
            <a:ext uri="{FF2B5EF4-FFF2-40B4-BE49-F238E27FC236}">
              <a16:creationId xmlns:a16="http://schemas.microsoft.com/office/drawing/2014/main" id="{00000000-0008-0000-2000-00006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2" name="230 CuadroTexto">
          <a:extLst>
            <a:ext uri="{FF2B5EF4-FFF2-40B4-BE49-F238E27FC236}">
              <a16:creationId xmlns:a16="http://schemas.microsoft.com/office/drawing/2014/main" id="{00000000-0008-0000-2000-00007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3" name="231 CuadroTexto">
          <a:extLst>
            <a:ext uri="{FF2B5EF4-FFF2-40B4-BE49-F238E27FC236}">
              <a16:creationId xmlns:a16="http://schemas.microsoft.com/office/drawing/2014/main" id="{00000000-0008-0000-2000-00007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4" name="232 CuadroTexto">
          <a:extLst>
            <a:ext uri="{FF2B5EF4-FFF2-40B4-BE49-F238E27FC236}">
              <a16:creationId xmlns:a16="http://schemas.microsoft.com/office/drawing/2014/main" id="{00000000-0008-0000-2000-00007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5" name="233 CuadroTexto">
          <a:extLst>
            <a:ext uri="{FF2B5EF4-FFF2-40B4-BE49-F238E27FC236}">
              <a16:creationId xmlns:a16="http://schemas.microsoft.com/office/drawing/2014/main" id="{00000000-0008-0000-2000-00007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6" name="234 CuadroTexto">
          <a:extLst>
            <a:ext uri="{FF2B5EF4-FFF2-40B4-BE49-F238E27FC236}">
              <a16:creationId xmlns:a16="http://schemas.microsoft.com/office/drawing/2014/main" id="{00000000-0008-0000-2000-00007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7" name="235 CuadroTexto">
          <a:extLst>
            <a:ext uri="{FF2B5EF4-FFF2-40B4-BE49-F238E27FC236}">
              <a16:creationId xmlns:a16="http://schemas.microsoft.com/office/drawing/2014/main" id="{00000000-0008-0000-2000-00007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8" name="236 CuadroTexto">
          <a:extLst>
            <a:ext uri="{FF2B5EF4-FFF2-40B4-BE49-F238E27FC236}">
              <a16:creationId xmlns:a16="http://schemas.microsoft.com/office/drawing/2014/main" id="{00000000-0008-0000-2000-00007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39" name="237 CuadroTexto">
          <a:extLst>
            <a:ext uri="{FF2B5EF4-FFF2-40B4-BE49-F238E27FC236}">
              <a16:creationId xmlns:a16="http://schemas.microsoft.com/office/drawing/2014/main" id="{00000000-0008-0000-2000-00007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0" name="238 CuadroTexto">
          <a:extLst>
            <a:ext uri="{FF2B5EF4-FFF2-40B4-BE49-F238E27FC236}">
              <a16:creationId xmlns:a16="http://schemas.microsoft.com/office/drawing/2014/main" id="{00000000-0008-0000-2000-00007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1" name="239 CuadroTexto">
          <a:extLst>
            <a:ext uri="{FF2B5EF4-FFF2-40B4-BE49-F238E27FC236}">
              <a16:creationId xmlns:a16="http://schemas.microsoft.com/office/drawing/2014/main" id="{00000000-0008-0000-2000-00007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2" name="240 CuadroTexto">
          <a:extLst>
            <a:ext uri="{FF2B5EF4-FFF2-40B4-BE49-F238E27FC236}">
              <a16:creationId xmlns:a16="http://schemas.microsoft.com/office/drawing/2014/main" id="{00000000-0008-0000-2000-00007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3" name="241 CuadroTexto">
          <a:extLst>
            <a:ext uri="{FF2B5EF4-FFF2-40B4-BE49-F238E27FC236}">
              <a16:creationId xmlns:a16="http://schemas.microsoft.com/office/drawing/2014/main" id="{00000000-0008-0000-2000-00007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4" name="242 CuadroTexto">
          <a:extLst>
            <a:ext uri="{FF2B5EF4-FFF2-40B4-BE49-F238E27FC236}">
              <a16:creationId xmlns:a16="http://schemas.microsoft.com/office/drawing/2014/main" id="{00000000-0008-0000-2000-00007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5" name="243 CuadroTexto">
          <a:extLst>
            <a:ext uri="{FF2B5EF4-FFF2-40B4-BE49-F238E27FC236}">
              <a16:creationId xmlns:a16="http://schemas.microsoft.com/office/drawing/2014/main" id="{00000000-0008-0000-2000-00007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6" name="244 CuadroTexto">
          <a:extLst>
            <a:ext uri="{FF2B5EF4-FFF2-40B4-BE49-F238E27FC236}">
              <a16:creationId xmlns:a16="http://schemas.microsoft.com/office/drawing/2014/main" id="{00000000-0008-0000-2000-00007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7" name="245 CuadroTexto">
          <a:extLst>
            <a:ext uri="{FF2B5EF4-FFF2-40B4-BE49-F238E27FC236}">
              <a16:creationId xmlns:a16="http://schemas.microsoft.com/office/drawing/2014/main" id="{00000000-0008-0000-2000-00007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8" name="246 CuadroTexto">
          <a:extLst>
            <a:ext uri="{FF2B5EF4-FFF2-40B4-BE49-F238E27FC236}">
              <a16:creationId xmlns:a16="http://schemas.microsoft.com/office/drawing/2014/main" id="{00000000-0008-0000-2000-00008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49" name="247 CuadroTexto">
          <a:extLst>
            <a:ext uri="{FF2B5EF4-FFF2-40B4-BE49-F238E27FC236}">
              <a16:creationId xmlns:a16="http://schemas.microsoft.com/office/drawing/2014/main" id="{00000000-0008-0000-2000-00008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0" name="248 CuadroTexto">
          <a:extLst>
            <a:ext uri="{FF2B5EF4-FFF2-40B4-BE49-F238E27FC236}">
              <a16:creationId xmlns:a16="http://schemas.microsoft.com/office/drawing/2014/main" id="{00000000-0008-0000-2000-00008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1" name="249 CuadroTexto">
          <a:extLst>
            <a:ext uri="{FF2B5EF4-FFF2-40B4-BE49-F238E27FC236}">
              <a16:creationId xmlns:a16="http://schemas.microsoft.com/office/drawing/2014/main" id="{00000000-0008-0000-2000-00008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2" name="250 CuadroTexto">
          <a:extLst>
            <a:ext uri="{FF2B5EF4-FFF2-40B4-BE49-F238E27FC236}">
              <a16:creationId xmlns:a16="http://schemas.microsoft.com/office/drawing/2014/main" id="{00000000-0008-0000-2000-00008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3" name="251 CuadroTexto">
          <a:extLst>
            <a:ext uri="{FF2B5EF4-FFF2-40B4-BE49-F238E27FC236}">
              <a16:creationId xmlns:a16="http://schemas.microsoft.com/office/drawing/2014/main" id="{00000000-0008-0000-2000-00008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4" name="252 CuadroTexto">
          <a:extLst>
            <a:ext uri="{FF2B5EF4-FFF2-40B4-BE49-F238E27FC236}">
              <a16:creationId xmlns:a16="http://schemas.microsoft.com/office/drawing/2014/main" id="{00000000-0008-0000-2000-00008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5" name="253 CuadroTexto">
          <a:extLst>
            <a:ext uri="{FF2B5EF4-FFF2-40B4-BE49-F238E27FC236}">
              <a16:creationId xmlns:a16="http://schemas.microsoft.com/office/drawing/2014/main" id="{00000000-0008-0000-2000-00008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6" name="254 CuadroTexto">
          <a:extLst>
            <a:ext uri="{FF2B5EF4-FFF2-40B4-BE49-F238E27FC236}">
              <a16:creationId xmlns:a16="http://schemas.microsoft.com/office/drawing/2014/main" id="{00000000-0008-0000-2000-00008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7" name="255 CuadroTexto">
          <a:extLst>
            <a:ext uri="{FF2B5EF4-FFF2-40B4-BE49-F238E27FC236}">
              <a16:creationId xmlns:a16="http://schemas.microsoft.com/office/drawing/2014/main" id="{00000000-0008-0000-2000-00008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8" name="256 CuadroTexto">
          <a:extLst>
            <a:ext uri="{FF2B5EF4-FFF2-40B4-BE49-F238E27FC236}">
              <a16:creationId xmlns:a16="http://schemas.microsoft.com/office/drawing/2014/main" id="{00000000-0008-0000-2000-00008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59" name="257 CuadroTexto">
          <a:extLst>
            <a:ext uri="{FF2B5EF4-FFF2-40B4-BE49-F238E27FC236}">
              <a16:creationId xmlns:a16="http://schemas.microsoft.com/office/drawing/2014/main" id="{00000000-0008-0000-2000-00008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0" name="258 CuadroTexto">
          <a:extLst>
            <a:ext uri="{FF2B5EF4-FFF2-40B4-BE49-F238E27FC236}">
              <a16:creationId xmlns:a16="http://schemas.microsoft.com/office/drawing/2014/main" id="{00000000-0008-0000-2000-00008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1" name="259 CuadroTexto">
          <a:extLst>
            <a:ext uri="{FF2B5EF4-FFF2-40B4-BE49-F238E27FC236}">
              <a16:creationId xmlns:a16="http://schemas.microsoft.com/office/drawing/2014/main" id="{00000000-0008-0000-2000-00008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2" name="260 CuadroTexto">
          <a:extLst>
            <a:ext uri="{FF2B5EF4-FFF2-40B4-BE49-F238E27FC236}">
              <a16:creationId xmlns:a16="http://schemas.microsoft.com/office/drawing/2014/main" id="{00000000-0008-0000-2000-00008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3" name="261 CuadroTexto">
          <a:extLst>
            <a:ext uri="{FF2B5EF4-FFF2-40B4-BE49-F238E27FC236}">
              <a16:creationId xmlns:a16="http://schemas.microsoft.com/office/drawing/2014/main" id="{00000000-0008-0000-2000-00008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4" name="262 CuadroTexto">
          <a:extLst>
            <a:ext uri="{FF2B5EF4-FFF2-40B4-BE49-F238E27FC236}">
              <a16:creationId xmlns:a16="http://schemas.microsoft.com/office/drawing/2014/main" id="{00000000-0008-0000-2000-00009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5" name="263 CuadroTexto">
          <a:extLst>
            <a:ext uri="{FF2B5EF4-FFF2-40B4-BE49-F238E27FC236}">
              <a16:creationId xmlns:a16="http://schemas.microsoft.com/office/drawing/2014/main" id="{00000000-0008-0000-2000-00009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6" name="264 CuadroTexto">
          <a:extLst>
            <a:ext uri="{FF2B5EF4-FFF2-40B4-BE49-F238E27FC236}">
              <a16:creationId xmlns:a16="http://schemas.microsoft.com/office/drawing/2014/main" id="{00000000-0008-0000-2000-00009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7" name="265 CuadroTexto">
          <a:extLst>
            <a:ext uri="{FF2B5EF4-FFF2-40B4-BE49-F238E27FC236}">
              <a16:creationId xmlns:a16="http://schemas.microsoft.com/office/drawing/2014/main" id="{00000000-0008-0000-2000-00009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8" name="266 CuadroTexto">
          <a:extLst>
            <a:ext uri="{FF2B5EF4-FFF2-40B4-BE49-F238E27FC236}">
              <a16:creationId xmlns:a16="http://schemas.microsoft.com/office/drawing/2014/main" id="{00000000-0008-0000-2000-00009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69" name="267 CuadroTexto">
          <a:extLst>
            <a:ext uri="{FF2B5EF4-FFF2-40B4-BE49-F238E27FC236}">
              <a16:creationId xmlns:a16="http://schemas.microsoft.com/office/drawing/2014/main" id="{00000000-0008-0000-2000-00009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0" name="285 CuadroTexto">
          <a:extLst>
            <a:ext uri="{FF2B5EF4-FFF2-40B4-BE49-F238E27FC236}">
              <a16:creationId xmlns:a16="http://schemas.microsoft.com/office/drawing/2014/main" id="{00000000-0008-0000-2000-00009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1" name="286 CuadroTexto">
          <a:extLst>
            <a:ext uri="{FF2B5EF4-FFF2-40B4-BE49-F238E27FC236}">
              <a16:creationId xmlns:a16="http://schemas.microsoft.com/office/drawing/2014/main" id="{00000000-0008-0000-2000-00009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2" name="287 CuadroTexto">
          <a:extLst>
            <a:ext uri="{FF2B5EF4-FFF2-40B4-BE49-F238E27FC236}">
              <a16:creationId xmlns:a16="http://schemas.microsoft.com/office/drawing/2014/main" id="{00000000-0008-0000-2000-00009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3" name="288 CuadroTexto">
          <a:extLst>
            <a:ext uri="{FF2B5EF4-FFF2-40B4-BE49-F238E27FC236}">
              <a16:creationId xmlns:a16="http://schemas.microsoft.com/office/drawing/2014/main" id="{00000000-0008-0000-2000-00009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4" name="289 CuadroTexto">
          <a:extLst>
            <a:ext uri="{FF2B5EF4-FFF2-40B4-BE49-F238E27FC236}">
              <a16:creationId xmlns:a16="http://schemas.microsoft.com/office/drawing/2014/main" id="{00000000-0008-0000-2000-00009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5" name="290 CuadroTexto">
          <a:extLst>
            <a:ext uri="{FF2B5EF4-FFF2-40B4-BE49-F238E27FC236}">
              <a16:creationId xmlns:a16="http://schemas.microsoft.com/office/drawing/2014/main" id="{00000000-0008-0000-2000-00009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6" name="291 CuadroTexto">
          <a:extLst>
            <a:ext uri="{FF2B5EF4-FFF2-40B4-BE49-F238E27FC236}">
              <a16:creationId xmlns:a16="http://schemas.microsoft.com/office/drawing/2014/main" id="{00000000-0008-0000-2000-00009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7" name="292 CuadroTexto">
          <a:extLst>
            <a:ext uri="{FF2B5EF4-FFF2-40B4-BE49-F238E27FC236}">
              <a16:creationId xmlns:a16="http://schemas.microsoft.com/office/drawing/2014/main" id="{00000000-0008-0000-2000-00009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8" name="293 CuadroTexto">
          <a:extLst>
            <a:ext uri="{FF2B5EF4-FFF2-40B4-BE49-F238E27FC236}">
              <a16:creationId xmlns:a16="http://schemas.microsoft.com/office/drawing/2014/main" id="{00000000-0008-0000-2000-00009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79" name="294 CuadroTexto">
          <a:extLst>
            <a:ext uri="{FF2B5EF4-FFF2-40B4-BE49-F238E27FC236}">
              <a16:creationId xmlns:a16="http://schemas.microsoft.com/office/drawing/2014/main" id="{00000000-0008-0000-2000-00009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0" name="295 CuadroTexto">
          <a:extLst>
            <a:ext uri="{FF2B5EF4-FFF2-40B4-BE49-F238E27FC236}">
              <a16:creationId xmlns:a16="http://schemas.microsoft.com/office/drawing/2014/main" id="{00000000-0008-0000-2000-0000A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1" name="296 CuadroTexto">
          <a:extLst>
            <a:ext uri="{FF2B5EF4-FFF2-40B4-BE49-F238E27FC236}">
              <a16:creationId xmlns:a16="http://schemas.microsoft.com/office/drawing/2014/main" id="{00000000-0008-0000-2000-0000A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82" name="17 CuadroTexto">
          <a:extLst>
            <a:ext uri="{FF2B5EF4-FFF2-40B4-BE49-F238E27FC236}">
              <a16:creationId xmlns:a16="http://schemas.microsoft.com/office/drawing/2014/main" id="{00000000-0008-0000-2000-0000A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283" name="90 CuadroTexto">
          <a:extLst>
            <a:ext uri="{FF2B5EF4-FFF2-40B4-BE49-F238E27FC236}">
              <a16:creationId xmlns:a16="http://schemas.microsoft.com/office/drawing/2014/main" id="{00000000-0008-0000-2000-0000A3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4" name="91 CuadroTexto">
          <a:extLst>
            <a:ext uri="{FF2B5EF4-FFF2-40B4-BE49-F238E27FC236}">
              <a16:creationId xmlns:a16="http://schemas.microsoft.com/office/drawing/2014/main" id="{00000000-0008-0000-2000-0000A4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5" name="92 CuadroTexto">
          <a:extLst>
            <a:ext uri="{FF2B5EF4-FFF2-40B4-BE49-F238E27FC236}">
              <a16:creationId xmlns:a16="http://schemas.microsoft.com/office/drawing/2014/main" id="{00000000-0008-0000-2000-0000A5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6" name="93 CuadroTexto">
          <a:extLst>
            <a:ext uri="{FF2B5EF4-FFF2-40B4-BE49-F238E27FC236}">
              <a16:creationId xmlns:a16="http://schemas.microsoft.com/office/drawing/2014/main" id="{00000000-0008-0000-2000-0000A6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7" name="94 CuadroTexto">
          <a:extLst>
            <a:ext uri="{FF2B5EF4-FFF2-40B4-BE49-F238E27FC236}">
              <a16:creationId xmlns:a16="http://schemas.microsoft.com/office/drawing/2014/main" id="{00000000-0008-0000-2000-0000A7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8" name="95 CuadroTexto">
          <a:extLst>
            <a:ext uri="{FF2B5EF4-FFF2-40B4-BE49-F238E27FC236}">
              <a16:creationId xmlns:a16="http://schemas.microsoft.com/office/drawing/2014/main" id="{00000000-0008-0000-2000-0000A8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89" name="96 CuadroTexto">
          <a:extLst>
            <a:ext uri="{FF2B5EF4-FFF2-40B4-BE49-F238E27FC236}">
              <a16:creationId xmlns:a16="http://schemas.microsoft.com/office/drawing/2014/main" id="{00000000-0008-0000-2000-0000A9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0" name="97 CuadroTexto">
          <a:extLst>
            <a:ext uri="{FF2B5EF4-FFF2-40B4-BE49-F238E27FC236}">
              <a16:creationId xmlns:a16="http://schemas.microsoft.com/office/drawing/2014/main" id="{00000000-0008-0000-2000-0000AA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1" name="98 CuadroTexto">
          <a:extLst>
            <a:ext uri="{FF2B5EF4-FFF2-40B4-BE49-F238E27FC236}">
              <a16:creationId xmlns:a16="http://schemas.microsoft.com/office/drawing/2014/main" id="{00000000-0008-0000-2000-0000AB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2" name="99 CuadroTexto">
          <a:extLst>
            <a:ext uri="{FF2B5EF4-FFF2-40B4-BE49-F238E27FC236}">
              <a16:creationId xmlns:a16="http://schemas.microsoft.com/office/drawing/2014/main" id="{00000000-0008-0000-2000-0000AC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3" name="100 CuadroTexto">
          <a:extLst>
            <a:ext uri="{FF2B5EF4-FFF2-40B4-BE49-F238E27FC236}">
              <a16:creationId xmlns:a16="http://schemas.microsoft.com/office/drawing/2014/main" id="{00000000-0008-0000-2000-0000AD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294" name="101 CuadroTexto">
          <a:extLst>
            <a:ext uri="{FF2B5EF4-FFF2-40B4-BE49-F238E27FC236}">
              <a16:creationId xmlns:a16="http://schemas.microsoft.com/office/drawing/2014/main" id="{00000000-0008-0000-2000-0000AE14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295" name="118 CuadroTexto">
          <a:extLst>
            <a:ext uri="{FF2B5EF4-FFF2-40B4-BE49-F238E27FC236}">
              <a16:creationId xmlns:a16="http://schemas.microsoft.com/office/drawing/2014/main" id="{00000000-0008-0000-2000-0000A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6" name="119 CuadroTexto">
          <a:extLst>
            <a:ext uri="{FF2B5EF4-FFF2-40B4-BE49-F238E27FC236}">
              <a16:creationId xmlns:a16="http://schemas.microsoft.com/office/drawing/2014/main" id="{00000000-0008-0000-2000-0000B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7" name="120 CuadroTexto">
          <a:extLst>
            <a:ext uri="{FF2B5EF4-FFF2-40B4-BE49-F238E27FC236}">
              <a16:creationId xmlns:a16="http://schemas.microsoft.com/office/drawing/2014/main" id="{00000000-0008-0000-2000-0000B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8" name="121 CuadroTexto">
          <a:extLst>
            <a:ext uri="{FF2B5EF4-FFF2-40B4-BE49-F238E27FC236}">
              <a16:creationId xmlns:a16="http://schemas.microsoft.com/office/drawing/2014/main" id="{00000000-0008-0000-2000-0000B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299" name="122 CuadroTexto">
          <a:extLst>
            <a:ext uri="{FF2B5EF4-FFF2-40B4-BE49-F238E27FC236}">
              <a16:creationId xmlns:a16="http://schemas.microsoft.com/office/drawing/2014/main" id="{00000000-0008-0000-2000-0000B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0" name="123 CuadroTexto">
          <a:extLst>
            <a:ext uri="{FF2B5EF4-FFF2-40B4-BE49-F238E27FC236}">
              <a16:creationId xmlns:a16="http://schemas.microsoft.com/office/drawing/2014/main" id="{00000000-0008-0000-2000-0000B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1" name="124 CuadroTexto">
          <a:extLst>
            <a:ext uri="{FF2B5EF4-FFF2-40B4-BE49-F238E27FC236}">
              <a16:creationId xmlns:a16="http://schemas.microsoft.com/office/drawing/2014/main" id="{00000000-0008-0000-2000-0000B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2" name="125 CuadroTexto">
          <a:extLst>
            <a:ext uri="{FF2B5EF4-FFF2-40B4-BE49-F238E27FC236}">
              <a16:creationId xmlns:a16="http://schemas.microsoft.com/office/drawing/2014/main" id="{00000000-0008-0000-2000-0000B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3" name="143 CuadroTexto">
          <a:extLst>
            <a:ext uri="{FF2B5EF4-FFF2-40B4-BE49-F238E27FC236}">
              <a16:creationId xmlns:a16="http://schemas.microsoft.com/office/drawing/2014/main" id="{00000000-0008-0000-2000-0000B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4" name="144 CuadroTexto">
          <a:extLst>
            <a:ext uri="{FF2B5EF4-FFF2-40B4-BE49-F238E27FC236}">
              <a16:creationId xmlns:a16="http://schemas.microsoft.com/office/drawing/2014/main" id="{00000000-0008-0000-2000-0000B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5" name="145 CuadroTexto">
          <a:extLst>
            <a:ext uri="{FF2B5EF4-FFF2-40B4-BE49-F238E27FC236}">
              <a16:creationId xmlns:a16="http://schemas.microsoft.com/office/drawing/2014/main" id="{00000000-0008-0000-2000-0000B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6" name="146 CuadroTexto">
          <a:extLst>
            <a:ext uri="{FF2B5EF4-FFF2-40B4-BE49-F238E27FC236}">
              <a16:creationId xmlns:a16="http://schemas.microsoft.com/office/drawing/2014/main" id="{00000000-0008-0000-2000-0000B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7" name="147 CuadroTexto">
          <a:extLst>
            <a:ext uri="{FF2B5EF4-FFF2-40B4-BE49-F238E27FC236}">
              <a16:creationId xmlns:a16="http://schemas.microsoft.com/office/drawing/2014/main" id="{00000000-0008-0000-2000-0000B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8" name="148 CuadroTexto">
          <a:extLst>
            <a:ext uri="{FF2B5EF4-FFF2-40B4-BE49-F238E27FC236}">
              <a16:creationId xmlns:a16="http://schemas.microsoft.com/office/drawing/2014/main" id="{00000000-0008-0000-2000-0000B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09" name="149 CuadroTexto">
          <a:extLst>
            <a:ext uri="{FF2B5EF4-FFF2-40B4-BE49-F238E27FC236}">
              <a16:creationId xmlns:a16="http://schemas.microsoft.com/office/drawing/2014/main" id="{00000000-0008-0000-2000-0000B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0" name="150 CuadroTexto">
          <a:extLst>
            <a:ext uri="{FF2B5EF4-FFF2-40B4-BE49-F238E27FC236}">
              <a16:creationId xmlns:a16="http://schemas.microsoft.com/office/drawing/2014/main" id="{00000000-0008-0000-2000-0000B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1" name="151 CuadroTexto">
          <a:extLst>
            <a:ext uri="{FF2B5EF4-FFF2-40B4-BE49-F238E27FC236}">
              <a16:creationId xmlns:a16="http://schemas.microsoft.com/office/drawing/2014/main" id="{00000000-0008-0000-2000-0000B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2" name="152 CuadroTexto">
          <a:extLst>
            <a:ext uri="{FF2B5EF4-FFF2-40B4-BE49-F238E27FC236}">
              <a16:creationId xmlns:a16="http://schemas.microsoft.com/office/drawing/2014/main" id="{00000000-0008-0000-2000-0000C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3" name="153 CuadroTexto">
          <a:extLst>
            <a:ext uri="{FF2B5EF4-FFF2-40B4-BE49-F238E27FC236}">
              <a16:creationId xmlns:a16="http://schemas.microsoft.com/office/drawing/2014/main" id="{00000000-0008-0000-2000-0000C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4" name="154 CuadroTexto">
          <a:extLst>
            <a:ext uri="{FF2B5EF4-FFF2-40B4-BE49-F238E27FC236}">
              <a16:creationId xmlns:a16="http://schemas.microsoft.com/office/drawing/2014/main" id="{00000000-0008-0000-2000-0000C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5" name="155 CuadroTexto">
          <a:extLst>
            <a:ext uri="{FF2B5EF4-FFF2-40B4-BE49-F238E27FC236}">
              <a16:creationId xmlns:a16="http://schemas.microsoft.com/office/drawing/2014/main" id="{00000000-0008-0000-2000-0000C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6" name="156 CuadroTexto">
          <a:extLst>
            <a:ext uri="{FF2B5EF4-FFF2-40B4-BE49-F238E27FC236}">
              <a16:creationId xmlns:a16="http://schemas.microsoft.com/office/drawing/2014/main" id="{00000000-0008-0000-2000-0000C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7" name="157 CuadroTexto">
          <a:extLst>
            <a:ext uri="{FF2B5EF4-FFF2-40B4-BE49-F238E27FC236}">
              <a16:creationId xmlns:a16="http://schemas.microsoft.com/office/drawing/2014/main" id="{00000000-0008-0000-2000-0000C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8" name="158 CuadroTexto">
          <a:extLst>
            <a:ext uri="{FF2B5EF4-FFF2-40B4-BE49-F238E27FC236}">
              <a16:creationId xmlns:a16="http://schemas.microsoft.com/office/drawing/2014/main" id="{00000000-0008-0000-2000-0000C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19" name="159 CuadroTexto">
          <a:extLst>
            <a:ext uri="{FF2B5EF4-FFF2-40B4-BE49-F238E27FC236}">
              <a16:creationId xmlns:a16="http://schemas.microsoft.com/office/drawing/2014/main" id="{00000000-0008-0000-2000-0000C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0" name="160 CuadroTexto">
          <a:extLst>
            <a:ext uri="{FF2B5EF4-FFF2-40B4-BE49-F238E27FC236}">
              <a16:creationId xmlns:a16="http://schemas.microsoft.com/office/drawing/2014/main" id="{00000000-0008-0000-2000-0000C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1" name="161 CuadroTexto">
          <a:extLst>
            <a:ext uri="{FF2B5EF4-FFF2-40B4-BE49-F238E27FC236}">
              <a16:creationId xmlns:a16="http://schemas.microsoft.com/office/drawing/2014/main" id="{00000000-0008-0000-2000-0000C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2" name="162 CuadroTexto">
          <a:extLst>
            <a:ext uri="{FF2B5EF4-FFF2-40B4-BE49-F238E27FC236}">
              <a16:creationId xmlns:a16="http://schemas.microsoft.com/office/drawing/2014/main" id="{00000000-0008-0000-2000-0000C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3" name="163 CuadroTexto">
          <a:extLst>
            <a:ext uri="{FF2B5EF4-FFF2-40B4-BE49-F238E27FC236}">
              <a16:creationId xmlns:a16="http://schemas.microsoft.com/office/drawing/2014/main" id="{00000000-0008-0000-2000-0000C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4" name="164 CuadroTexto">
          <a:extLst>
            <a:ext uri="{FF2B5EF4-FFF2-40B4-BE49-F238E27FC236}">
              <a16:creationId xmlns:a16="http://schemas.microsoft.com/office/drawing/2014/main" id="{00000000-0008-0000-2000-0000C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5" name="165 CuadroTexto">
          <a:extLst>
            <a:ext uri="{FF2B5EF4-FFF2-40B4-BE49-F238E27FC236}">
              <a16:creationId xmlns:a16="http://schemas.microsoft.com/office/drawing/2014/main" id="{00000000-0008-0000-2000-0000C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6" name="166 CuadroTexto">
          <a:extLst>
            <a:ext uri="{FF2B5EF4-FFF2-40B4-BE49-F238E27FC236}">
              <a16:creationId xmlns:a16="http://schemas.microsoft.com/office/drawing/2014/main" id="{00000000-0008-0000-2000-0000C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7" name="167 CuadroTexto">
          <a:extLst>
            <a:ext uri="{FF2B5EF4-FFF2-40B4-BE49-F238E27FC236}">
              <a16:creationId xmlns:a16="http://schemas.microsoft.com/office/drawing/2014/main" id="{00000000-0008-0000-2000-0000C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8" name="168 CuadroTexto">
          <a:extLst>
            <a:ext uri="{FF2B5EF4-FFF2-40B4-BE49-F238E27FC236}">
              <a16:creationId xmlns:a16="http://schemas.microsoft.com/office/drawing/2014/main" id="{00000000-0008-0000-2000-0000D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29" name="169 CuadroTexto">
          <a:extLst>
            <a:ext uri="{FF2B5EF4-FFF2-40B4-BE49-F238E27FC236}">
              <a16:creationId xmlns:a16="http://schemas.microsoft.com/office/drawing/2014/main" id="{00000000-0008-0000-2000-0000D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0" name="170 CuadroTexto">
          <a:extLst>
            <a:ext uri="{FF2B5EF4-FFF2-40B4-BE49-F238E27FC236}">
              <a16:creationId xmlns:a16="http://schemas.microsoft.com/office/drawing/2014/main" id="{00000000-0008-0000-2000-0000D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1" name="171 CuadroTexto">
          <a:extLst>
            <a:ext uri="{FF2B5EF4-FFF2-40B4-BE49-F238E27FC236}">
              <a16:creationId xmlns:a16="http://schemas.microsoft.com/office/drawing/2014/main" id="{00000000-0008-0000-2000-0000D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2" name="172 CuadroTexto">
          <a:extLst>
            <a:ext uri="{FF2B5EF4-FFF2-40B4-BE49-F238E27FC236}">
              <a16:creationId xmlns:a16="http://schemas.microsoft.com/office/drawing/2014/main" id="{00000000-0008-0000-2000-0000D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3" name="173 CuadroTexto">
          <a:extLst>
            <a:ext uri="{FF2B5EF4-FFF2-40B4-BE49-F238E27FC236}">
              <a16:creationId xmlns:a16="http://schemas.microsoft.com/office/drawing/2014/main" id="{00000000-0008-0000-2000-0000D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4" name="174 CuadroTexto">
          <a:extLst>
            <a:ext uri="{FF2B5EF4-FFF2-40B4-BE49-F238E27FC236}">
              <a16:creationId xmlns:a16="http://schemas.microsoft.com/office/drawing/2014/main" id="{00000000-0008-0000-2000-0000D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5" name="175 CuadroTexto">
          <a:extLst>
            <a:ext uri="{FF2B5EF4-FFF2-40B4-BE49-F238E27FC236}">
              <a16:creationId xmlns:a16="http://schemas.microsoft.com/office/drawing/2014/main" id="{00000000-0008-0000-2000-0000D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6" name="176 CuadroTexto">
          <a:extLst>
            <a:ext uri="{FF2B5EF4-FFF2-40B4-BE49-F238E27FC236}">
              <a16:creationId xmlns:a16="http://schemas.microsoft.com/office/drawing/2014/main" id="{00000000-0008-0000-2000-0000D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7" name="177 CuadroTexto">
          <a:extLst>
            <a:ext uri="{FF2B5EF4-FFF2-40B4-BE49-F238E27FC236}">
              <a16:creationId xmlns:a16="http://schemas.microsoft.com/office/drawing/2014/main" id="{00000000-0008-0000-2000-0000D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8" name="178 CuadroTexto">
          <a:extLst>
            <a:ext uri="{FF2B5EF4-FFF2-40B4-BE49-F238E27FC236}">
              <a16:creationId xmlns:a16="http://schemas.microsoft.com/office/drawing/2014/main" id="{00000000-0008-0000-2000-0000D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39" name="179 CuadroTexto">
          <a:extLst>
            <a:ext uri="{FF2B5EF4-FFF2-40B4-BE49-F238E27FC236}">
              <a16:creationId xmlns:a16="http://schemas.microsoft.com/office/drawing/2014/main" id="{00000000-0008-0000-2000-0000D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0" name="180 CuadroTexto">
          <a:extLst>
            <a:ext uri="{FF2B5EF4-FFF2-40B4-BE49-F238E27FC236}">
              <a16:creationId xmlns:a16="http://schemas.microsoft.com/office/drawing/2014/main" id="{00000000-0008-0000-2000-0000D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1" name="181 CuadroTexto">
          <a:extLst>
            <a:ext uri="{FF2B5EF4-FFF2-40B4-BE49-F238E27FC236}">
              <a16:creationId xmlns:a16="http://schemas.microsoft.com/office/drawing/2014/main" id="{00000000-0008-0000-2000-0000D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2" name="182 CuadroTexto">
          <a:extLst>
            <a:ext uri="{FF2B5EF4-FFF2-40B4-BE49-F238E27FC236}">
              <a16:creationId xmlns:a16="http://schemas.microsoft.com/office/drawing/2014/main" id="{00000000-0008-0000-2000-0000D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3" name="183 CuadroTexto">
          <a:extLst>
            <a:ext uri="{FF2B5EF4-FFF2-40B4-BE49-F238E27FC236}">
              <a16:creationId xmlns:a16="http://schemas.microsoft.com/office/drawing/2014/main" id="{00000000-0008-0000-2000-0000D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4" name="184 CuadroTexto">
          <a:extLst>
            <a:ext uri="{FF2B5EF4-FFF2-40B4-BE49-F238E27FC236}">
              <a16:creationId xmlns:a16="http://schemas.microsoft.com/office/drawing/2014/main" id="{00000000-0008-0000-2000-0000E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5" name="185 CuadroTexto">
          <a:extLst>
            <a:ext uri="{FF2B5EF4-FFF2-40B4-BE49-F238E27FC236}">
              <a16:creationId xmlns:a16="http://schemas.microsoft.com/office/drawing/2014/main" id="{00000000-0008-0000-2000-0000E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6" name="186 CuadroTexto">
          <a:extLst>
            <a:ext uri="{FF2B5EF4-FFF2-40B4-BE49-F238E27FC236}">
              <a16:creationId xmlns:a16="http://schemas.microsoft.com/office/drawing/2014/main" id="{00000000-0008-0000-2000-0000E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7" name="187 CuadroTexto">
          <a:extLst>
            <a:ext uri="{FF2B5EF4-FFF2-40B4-BE49-F238E27FC236}">
              <a16:creationId xmlns:a16="http://schemas.microsoft.com/office/drawing/2014/main" id="{00000000-0008-0000-2000-0000E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8" name="188 CuadroTexto">
          <a:extLst>
            <a:ext uri="{FF2B5EF4-FFF2-40B4-BE49-F238E27FC236}">
              <a16:creationId xmlns:a16="http://schemas.microsoft.com/office/drawing/2014/main" id="{00000000-0008-0000-2000-0000E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49" name="189 CuadroTexto">
          <a:extLst>
            <a:ext uri="{FF2B5EF4-FFF2-40B4-BE49-F238E27FC236}">
              <a16:creationId xmlns:a16="http://schemas.microsoft.com/office/drawing/2014/main" id="{00000000-0008-0000-2000-0000E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0" name="190 CuadroTexto">
          <a:extLst>
            <a:ext uri="{FF2B5EF4-FFF2-40B4-BE49-F238E27FC236}">
              <a16:creationId xmlns:a16="http://schemas.microsoft.com/office/drawing/2014/main" id="{00000000-0008-0000-2000-0000E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1" name="191 CuadroTexto">
          <a:extLst>
            <a:ext uri="{FF2B5EF4-FFF2-40B4-BE49-F238E27FC236}">
              <a16:creationId xmlns:a16="http://schemas.microsoft.com/office/drawing/2014/main" id="{00000000-0008-0000-2000-0000E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2" name="192 CuadroTexto">
          <a:extLst>
            <a:ext uri="{FF2B5EF4-FFF2-40B4-BE49-F238E27FC236}">
              <a16:creationId xmlns:a16="http://schemas.microsoft.com/office/drawing/2014/main" id="{00000000-0008-0000-2000-0000E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3" name="193 CuadroTexto">
          <a:extLst>
            <a:ext uri="{FF2B5EF4-FFF2-40B4-BE49-F238E27FC236}">
              <a16:creationId xmlns:a16="http://schemas.microsoft.com/office/drawing/2014/main" id="{00000000-0008-0000-2000-0000E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4" name="194 CuadroTexto">
          <a:extLst>
            <a:ext uri="{FF2B5EF4-FFF2-40B4-BE49-F238E27FC236}">
              <a16:creationId xmlns:a16="http://schemas.microsoft.com/office/drawing/2014/main" id="{00000000-0008-0000-2000-0000E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5" name="195 CuadroTexto">
          <a:extLst>
            <a:ext uri="{FF2B5EF4-FFF2-40B4-BE49-F238E27FC236}">
              <a16:creationId xmlns:a16="http://schemas.microsoft.com/office/drawing/2014/main" id="{00000000-0008-0000-2000-0000E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6" name="196 CuadroTexto">
          <a:extLst>
            <a:ext uri="{FF2B5EF4-FFF2-40B4-BE49-F238E27FC236}">
              <a16:creationId xmlns:a16="http://schemas.microsoft.com/office/drawing/2014/main" id="{00000000-0008-0000-2000-0000E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7" name="197 CuadroTexto">
          <a:extLst>
            <a:ext uri="{FF2B5EF4-FFF2-40B4-BE49-F238E27FC236}">
              <a16:creationId xmlns:a16="http://schemas.microsoft.com/office/drawing/2014/main" id="{00000000-0008-0000-2000-0000E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8" name="198 CuadroTexto">
          <a:extLst>
            <a:ext uri="{FF2B5EF4-FFF2-40B4-BE49-F238E27FC236}">
              <a16:creationId xmlns:a16="http://schemas.microsoft.com/office/drawing/2014/main" id="{00000000-0008-0000-2000-0000E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59" name="199 CuadroTexto">
          <a:extLst>
            <a:ext uri="{FF2B5EF4-FFF2-40B4-BE49-F238E27FC236}">
              <a16:creationId xmlns:a16="http://schemas.microsoft.com/office/drawing/2014/main" id="{00000000-0008-0000-2000-0000E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0" name="200 CuadroTexto">
          <a:extLst>
            <a:ext uri="{FF2B5EF4-FFF2-40B4-BE49-F238E27FC236}">
              <a16:creationId xmlns:a16="http://schemas.microsoft.com/office/drawing/2014/main" id="{00000000-0008-0000-2000-0000F0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1" name="201 CuadroTexto">
          <a:extLst>
            <a:ext uri="{FF2B5EF4-FFF2-40B4-BE49-F238E27FC236}">
              <a16:creationId xmlns:a16="http://schemas.microsoft.com/office/drawing/2014/main" id="{00000000-0008-0000-2000-0000F1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2" name="202 CuadroTexto">
          <a:extLst>
            <a:ext uri="{FF2B5EF4-FFF2-40B4-BE49-F238E27FC236}">
              <a16:creationId xmlns:a16="http://schemas.microsoft.com/office/drawing/2014/main" id="{00000000-0008-0000-2000-0000F2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3" name="203 CuadroTexto">
          <a:extLst>
            <a:ext uri="{FF2B5EF4-FFF2-40B4-BE49-F238E27FC236}">
              <a16:creationId xmlns:a16="http://schemas.microsoft.com/office/drawing/2014/main" id="{00000000-0008-0000-2000-0000F3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4" name="204 CuadroTexto">
          <a:extLst>
            <a:ext uri="{FF2B5EF4-FFF2-40B4-BE49-F238E27FC236}">
              <a16:creationId xmlns:a16="http://schemas.microsoft.com/office/drawing/2014/main" id="{00000000-0008-0000-2000-0000F4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5" name="205 CuadroTexto">
          <a:extLst>
            <a:ext uri="{FF2B5EF4-FFF2-40B4-BE49-F238E27FC236}">
              <a16:creationId xmlns:a16="http://schemas.microsoft.com/office/drawing/2014/main" id="{00000000-0008-0000-2000-0000F5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6" name="206 CuadroTexto">
          <a:extLst>
            <a:ext uri="{FF2B5EF4-FFF2-40B4-BE49-F238E27FC236}">
              <a16:creationId xmlns:a16="http://schemas.microsoft.com/office/drawing/2014/main" id="{00000000-0008-0000-2000-0000F6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7" name="207 CuadroTexto">
          <a:extLst>
            <a:ext uri="{FF2B5EF4-FFF2-40B4-BE49-F238E27FC236}">
              <a16:creationId xmlns:a16="http://schemas.microsoft.com/office/drawing/2014/main" id="{00000000-0008-0000-2000-0000F7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8" name="208 CuadroTexto">
          <a:extLst>
            <a:ext uri="{FF2B5EF4-FFF2-40B4-BE49-F238E27FC236}">
              <a16:creationId xmlns:a16="http://schemas.microsoft.com/office/drawing/2014/main" id="{00000000-0008-0000-2000-0000F8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69" name="209 CuadroTexto">
          <a:extLst>
            <a:ext uri="{FF2B5EF4-FFF2-40B4-BE49-F238E27FC236}">
              <a16:creationId xmlns:a16="http://schemas.microsoft.com/office/drawing/2014/main" id="{00000000-0008-0000-2000-0000F9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0" name="210 CuadroTexto">
          <a:extLst>
            <a:ext uri="{FF2B5EF4-FFF2-40B4-BE49-F238E27FC236}">
              <a16:creationId xmlns:a16="http://schemas.microsoft.com/office/drawing/2014/main" id="{00000000-0008-0000-2000-0000FA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1" name="211 CuadroTexto">
          <a:extLst>
            <a:ext uri="{FF2B5EF4-FFF2-40B4-BE49-F238E27FC236}">
              <a16:creationId xmlns:a16="http://schemas.microsoft.com/office/drawing/2014/main" id="{00000000-0008-0000-2000-0000FB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2" name="212 CuadroTexto">
          <a:extLst>
            <a:ext uri="{FF2B5EF4-FFF2-40B4-BE49-F238E27FC236}">
              <a16:creationId xmlns:a16="http://schemas.microsoft.com/office/drawing/2014/main" id="{00000000-0008-0000-2000-0000FC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3" name="213 CuadroTexto">
          <a:extLst>
            <a:ext uri="{FF2B5EF4-FFF2-40B4-BE49-F238E27FC236}">
              <a16:creationId xmlns:a16="http://schemas.microsoft.com/office/drawing/2014/main" id="{00000000-0008-0000-2000-0000FD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4" name="214 CuadroTexto">
          <a:extLst>
            <a:ext uri="{FF2B5EF4-FFF2-40B4-BE49-F238E27FC236}">
              <a16:creationId xmlns:a16="http://schemas.microsoft.com/office/drawing/2014/main" id="{00000000-0008-0000-2000-0000FE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5" name="215 CuadroTexto">
          <a:extLst>
            <a:ext uri="{FF2B5EF4-FFF2-40B4-BE49-F238E27FC236}">
              <a16:creationId xmlns:a16="http://schemas.microsoft.com/office/drawing/2014/main" id="{00000000-0008-0000-2000-0000FF14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6" name="216 CuadroTexto">
          <a:extLst>
            <a:ext uri="{FF2B5EF4-FFF2-40B4-BE49-F238E27FC236}">
              <a16:creationId xmlns:a16="http://schemas.microsoft.com/office/drawing/2014/main" id="{00000000-0008-0000-2000-00000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7" name="217 CuadroTexto">
          <a:extLst>
            <a:ext uri="{FF2B5EF4-FFF2-40B4-BE49-F238E27FC236}">
              <a16:creationId xmlns:a16="http://schemas.microsoft.com/office/drawing/2014/main" id="{00000000-0008-0000-2000-00000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8" name="218 CuadroTexto">
          <a:extLst>
            <a:ext uri="{FF2B5EF4-FFF2-40B4-BE49-F238E27FC236}">
              <a16:creationId xmlns:a16="http://schemas.microsoft.com/office/drawing/2014/main" id="{00000000-0008-0000-2000-00000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79" name="219 CuadroTexto">
          <a:extLst>
            <a:ext uri="{FF2B5EF4-FFF2-40B4-BE49-F238E27FC236}">
              <a16:creationId xmlns:a16="http://schemas.microsoft.com/office/drawing/2014/main" id="{00000000-0008-0000-2000-00000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0" name="220 CuadroTexto">
          <a:extLst>
            <a:ext uri="{FF2B5EF4-FFF2-40B4-BE49-F238E27FC236}">
              <a16:creationId xmlns:a16="http://schemas.microsoft.com/office/drawing/2014/main" id="{00000000-0008-0000-2000-00000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1" name="221 CuadroTexto">
          <a:extLst>
            <a:ext uri="{FF2B5EF4-FFF2-40B4-BE49-F238E27FC236}">
              <a16:creationId xmlns:a16="http://schemas.microsoft.com/office/drawing/2014/main" id="{00000000-0008-0000-2000-00000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2" name="222 CuadroTexto">
          <a:extLst>
            <a:ext uri="{FF2B5EF4-FFF2-40B4-BE49-F238E27FC236}">
              <a16:creationId xmlns:a16="http://schemas.microsoft.com/office/drawing/2014/main" id="{00000000-0008-0000-2000-00000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3" name="223 CuadroTexto">
          <a:extLst>
            <a:ext uri="{FF2B5EF4-FFF2-40B4-BE49-F238E27FC236}">
              <a16:creationId xmlns:a16="http://schemas.microsoft.com/office/drawing/2014/main" id="{00000000-0008-0000-2000-00000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4" name="224 CuadroTexto">
          <a:extLst>
            <a:ext uri="{FF2B5EF4-FFF2-40B4-BE49-F238E27FC236}">
              <a16:creationId xmlns:a16="http://schemas.microsoft.com/office/drawing/2014/main" id="{00000000-0008-0000-2000-00000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5" name="225 CuadroTexto">
          <a:extLst>
            <a:ext uri="{FF2B5EF4-FFF2-40B4-BE49-F238E27FC236}">
              <a16:creationId xmlns:a16="http://schemas.microsoft.com/office/drawing/2014/main" id="{00000000-0008-0000-2000-00000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6" name="226 CuadroTexto">
          <a:extLst>
            <a:ext uri="{FF2B5EF4-FFF2-40B4-BE49-F238E27FC236}">
              <a16:creationId xmlns:a16="http://schemas.microsoft.com/office/drawing/2014/main" id="{00000000-0008-0000-2000-00000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7" name="227 CuadroTexto">
          <a:extLst>
            <a:ext uri="{FF2B5EF4-FFF2-40B4-BE49-F238E27FC236}">
              <a16:creationId xmlns:a16="http://schemas.microsoft.com/office/drawing/2014/main" id="{00000000-0008-0000-2000-00000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8" name="228 CuadroTexto">
          <a:extLst>
            <a:ext uri="{FF2B5EF4-FFF2-40B4-BE49-F238E27FC236}">
              <a16:creationId xmlns:a16="http://schemas.microsoft.com/office/drawing/2014/main" id="{00000000-0008-0000-2000-00000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89" name="229 CuadroTexto">
          <a:extLst>
            <a:ext uri="{FF2B5EF4-FFF2-40B4-BE49-F238E27FC236}">
              <a16:creationId xmlns:a16="http://schemas.microsoft.com/office/drawing/2014/main" id="{00000000-0008-0000-2000-00000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0" name="230 CuadroTexto">
          <a:extLst>
            <a:ext uri="{FF2B5EF4-FFF2-40B4-BE49-F238E27FC236}">
              <a16:creationId xmlns:a16="http://schemas.microsoft.com/office/drawing/2014/main" id="{00000000-0008-0000-2000-00000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1" name="231 CuadroTexto">
          <a:extLst>
            <a:ext uri="{FF2B5EF4-FFF2-40B4-BE49-F238E27FC236}">
              <a16:creationId xmlns:a16="http://schemas.microsoft.com/office/drawing/2014/main" id="{00000000-0008-0000-2000-00000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2" name="232 CuadroTexto">
          <a:extLst>
            <a:ext uri="{FF2B5EF4-FFF2-40B4-BE49-F238E27FC236}">
              <a16:creationId xmlns:a16="http://schemas.microsoft.com/office/drawing/2014/main" id="{00000000-0008-0000-2000-00001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3" name="233 CuadroTexto">
          <a:extLst>
            <a:ext uri="{FF2B5EF4-FFF2-40B4-BE49-F238E27FC236}">
              <a16:creationId xmlns:a16="http://schemas.microsoft.com/office/drawing/2014/main" id="{00000000-0008-0000-2000-00001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4" name="234 CuadroTexto">
          <a:extLst>
            <a:ext uri="{FF2B5EF4-FFF2-40B4-BE49-F238E27FC236}">
              <a16:creationId xmlns:a16="http://schemas.microsoft.com/office/drawing/2014/main" id="{00000000-0008-0000-2000-00001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5" name="235 CuadroTexto">
          <a:extLst>
            <a:ext uri="{FF2B5EF4-FFF2-40B4-BE49-F238E27FC236}">
              <a16:creationId xmlns:a16="http://schemas.microsoft.com/office/drawing/2014/main" id="{00000000-0008-0000-2000-00001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6" name="236 CuadroTexto">
          <a:extLst>
            <a:ext uri="{FF2B5EF4-FFF2-40B4-BE49-F238E27FC236}">
              <a16:creationId xmlns:a16="http://schemas.microsoft.com/office/drawing/2014/main" id="{00000000-0008-0000-2000-00001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7" name="237 CuadroTexto">
          <a:extLst>
            <a:ext uri="{FF2B5EF4-FFF2-40B4-BE49-F238E27FC236}">
              <a16:creationId xmlns:a16="http://schemas.microsoft.com/office/drawing/2014/main" id="{00000000-0008-0000-2000-00001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8" name="238 CuadroTexto">
          <a:extLst>
            <a:ext uri="{FF2B5EF4-FFF2-40B4-BE49-F238E27FC236}">
              <a16:creationId xmlns:a16="http://schemas.microsoft.com/office/drawing/2014/main" id="{00000000-0008-0000-2000-00001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399" name="239 CuadroTexto">
          <a:extLst>
            <a:ext uri="{FF2B5EF4-FFF2-40B4-BE49-F238E27FC236}">
              <a16:creationId xmlns:a16="http://schemas.microsoft.com/office/drawing/2014/main" id="{00000000-0008-0000-2000-00001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0" name="240 CuadroTexto">
          <a:extLst>
            <a:ext uri="{FF2B5EF4-FFF2-40B4-BE49-F238E27FC236}">
              <a16:creationId xmlns:a16="http://schemas.microsoft.com/office/drawing/2014/main" id="{00000000-0008-0000-2000-00001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1" name="241 CuadroTexto">
          <a:extLst>
            <a:ext uri="{FF2B5EF4-FFF2-40B4-BE49-F238E27FC236}">
              <a16:creationId xmlns:a16="http://schemas.microsoft.com/office/drawing/2014/main" id="{00000000-0008-0000-2000-00001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2" name="242 CuadroTexto">
          <a:extLst>
            <a:ext uri="{FF2B5EF4-FFF2-40B4-BE49-F238E27FC236}">
              <a16:creationId xmlns:a16="http://schemas.microsoft.com/office/drawing/2014/main" id="{00000000-0008-0000-2000-00001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3" name="243 CuadroTexto">
          <a:extLst>
            <a:ext uri="{FF2B5EF4-FFF2-40B4-BE49-F238E27FC236}">
              <a16:creationId xmlns:a16="http://schemas.microsoft.com/office/drawing/2014/main" id="{00000000-0008-0000-2000-00001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4" name="244 CuadroTexto">
          <a:extLst>
            <a:ext uri="{FF2B5EF4-FFF2-40B4-BE49-F238E27FC236}">
              <a16:creationId xmlns:a16="http://schemas.microsoft.com/office/drawing/2014/main" id="{00000000-0008-0000-2000-00001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5" name="245 CuadroTexto">
          <a:extLst>
            <a:ext uri="{FF2B5EF4-FFF2-40B4-BE49-F238E27FC236}">
              <a16:creationId xmlns:a16="http://schemas.microsoft.com/office/drawing/2014/main" id="{00000000-0008-0000-2000-00001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6" name="246 CuadroTexto">
          <a:extLst>
            <a:ext uri="{FF2B5EF4-FFF2-40B4-BE49-F238E27FC236}">
              <a16:creationId xmlns:a16="http://schemas.microsoft.com/office/drawing/2014/main" id="{00000000-0008-0000-2000-00001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7" name="247 CuadroTexto">
          <a:extLst>
            <a:ext uri="{FF2B5EF4-FFF2-40B4-BE49-F238E27FC236}">
              <a16:creationId xmlns:a16="http://schemas.microsoft.com/office/drawing/2014/main" id="{00000000-0008-0000-2000-00001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8" name="248 CuadroTexto">
          <a:extLst>
            <a:ext uri="{FF2B5EF4-FFF2-40B4-BE49-F238E27FC236}">
              <a16:creationId xmlns:a16="http://schemas.microsoft.com/office/drawing/2014/main" id="{00000000-0008-0000-2000-00002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09" name="249 CuadroTexto">
          <a:extLst>
            <a:ext uri="{FF2B5EF4-FFF2-40B4-BE49-F238E27FC236}">
              <a16:creationId xmlns:a16="http://schemas.microsoft.com/office/drawing/2014/main" id="{00000000-0008-0000-2000-00002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0" name="250 CuadroTexto">
          <a:extLst>
            <a:ext uri="{FF2B5EF4-FFF2-40B4-BE49-F238E27FC236}">
              <a16:creationId xmlns:a16="http://schemas.microsoft.com/office/drawing/2014/main" id="{00000000-0008-0000-2000-00002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1" name="251 CuadroTexto">
          <a:extLst>
            <a:ext uri="{FF2B5EF4-FFF2-40B4-BE49-F238E27FC236}">
              <a16:creationId xmlns:a16="http://schemas.microsoft.com/office/drawing/2014/main" id="{00000000-0008-0000-2000-00002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2" name="252 CuadroTexto">
          <a:extLst>
            <a:ext uri="{FF2B5EF4-FFF2-40B4-BE49-F238E27FC236}">
              <a16:creationId xmlns:a16="http://schemas.microsoft.com/office/drawing/2014/main" id="{00000000-0008-0000-2000-00002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3" name="253 CuadroTexto">
          <a:extLst>
            <a:ext uri="{FF2B5EF4-FFF2-40B4-BE49-F238E27FC236}">
              <a16:creationId xmlns:a16="http://schemas.microsoft.com/office/drawing/2014/main" id="{00000000-0008-0000-2000-00002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4" name="254 CuadroTexto">
          <a:extLst>
            <a:ext uri="{FF2B5EF4-FFF2-40B4-BE49-F238E27FC236}">
              <a16:creationId xmlns:a16="http://schemas.microsoft.com/office/drawing/2014/main" id="{00000000-0008-0000-2000-00002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5" name="255 CuadroTexto">
          <a:extLst>
            <a:ext uri="{FF2B5EF4-FFF2-40B4-BE49-F238E27FC236}">
              <a16:creationId xmlns:a16="http://schemas.microsoft.com/office/drawing/2014/main" id="{00000000-0008-0000-2000-00002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6" name="256 CuadroTexto">
          <a:extLst>
            <a:ext uri="{FF2B5EF4-FFF2-40B4-BE49-F238E27FC236}">
              <a16:creationId xmlns:a16="http://schemas.microsoft.com/office/drawing/2014/main" id="{00000000-0008-0000-2000-00002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7" name="257 CuadroTexto">
          <a:extLst>
            <a:ext uri="{FF2B5EF4-FFF2-40B4-BE49-F238E27FC236}">
              <a16:creationId xmlns:a16="http://schemas.microsoft.com/office/drawing/2014/main" id="{00000000-0008-0000-2000-00002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8" name="258 CuadroTexto">
          <a:extLst>
            <a:ext uri="{FF2B5EF4-FFF2-40B4-BE49-F238E27FC236}">
              <a16:creationId xmlns:a16="http://schemas.microsoft.com/office/drawing/2014/main" id="{00000000-0008-0000-2000-00002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19" name="259 CuadroTexto">
          <a:extLst>
            <a:ext uri="{FF2B5EF4-FFF2-40B4-BE49-F238E27FC236}">
              <a16:creationId xmlns:a16="http://schemas.microsoft.com/office/drawing/2014/main" id="{00000000-0008-0000-2000-00002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0" name="260 CuadroTexto">
          <a:extLst>
            <a:ext uri="{FF2B5EF4-FFF2-40B4-BE49-F238E27FC236}">
              <a16:creationId xmlns:a16="http://schemas.microsoft.com/office/drawing/2014/main" id="{00000000-0008-0000-2000-00002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1" name="261 CuadroTexto">
          <a:extLst>
            <a:ext uri="{FF2B5EF4-FFF2-40B4-BE49-F238E27FC236}">
              <a16:creationId xmlns:a16="http://schemas.microsoft.com/office/drawing/2014/main" id="{00000000-0008-0000-2000-00002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2" name="262 CuadroTexto">
          <a:extLst>
            <a:ext uri="{FF2B5EF4-FFF2-40B4-BE49-F238E27FC236}">
              <a16:creationId xmlns:a16="http://schemas.microsoft.com/office/drawing/2014/main" id="{00000000-0008-0000-2000-00002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3" name="263 CuadroTexto">
          <a:extLst>
            <a:ext uri="{FF2B5EF4-FFF2-40B4-BE49-F238E27FC236}">
              <a16:creationId xmlns:a16="http://schemas.microsoft.com/office/drawing/2014/main" id="{00000000-0008-0000-2000-00002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4" name="264 CuadroTexto">
          <a:extLst>
            <a:ext uri="{FF2B5EF4-FFF2-40B4-BE49-F238E27FC236}">
              <a16:creationId xmlns:a16="http://schemas.microsoft.com/office/drawing/2014/main" id="{00000000-0008-0000-2000-00003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5" name="265 CuadroTexto">
          <a:extLst>
            <a:ext uri="{FF2B5EF4-FFF2-40B4-BE49-F238E27FC236}">
              <a16:creationId xmlns:a16="http://schemas.microsoft.com/office/drawing/2014/main" id="{00000000-0008-0000-2000-00003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6" name="266 CuadroTexto">
          <a:extLst>
            <a:ext uri="{FF2B5EF4-FFF2-40B4-BE49-F238E27FC236}">
              <a16:creationId xmlns:a16="http://schemas.microsoft.com/office/drawing/2014/main" id="{00000000-0008-0000-2000-00003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7" name="267 CuadroTexto">
          <a:extLst>
            <a:ext uri="{FF2B5EF4-FFF2-40B4-BE49-F238E27FC236}">
              <a16:creationId xmlns:a16="http://schemas.microsoft.com/office/drawing/2014/main" id="{00000000-0008-0000-2000-00003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8" name="285 CuadroTexto">
          <a:extLst>
            <a:ext uri="{FF2B5EF4-FFF2-40B4-BE49-F238E27FC236}">
              <a16:creationId xmlns:a16="http://schemas.microsoft.com/office/drawing/2014/main" id="{00000000-0008-0000-2000-00003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29" name="286 CuadroTexto">
          <a:extLst>
            <a:ext uri="{FF2B5EF4-FFF2-40B4-BE49-F238E27FC236}">
              <a16:creationId xmlns:a16="http://schemas.microsoft.com/office/drawing/2014/main" id="{00000000-0008-0000-2000-00003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0" name="287 CuadroTexto">
          <a:extLst>
            <a:ext uri="{FF2B5EF4-FFF2-40B4-BE49-F238E27FC236}">
              <a16:creationId xmlns:a16="http://schemas.microsoft.com/office/drawing/2014/main" id="{00000000-0008-0000-2000-00003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1" name="288 CuadroTexto">
          <a:extLst>
            <a:ext uri="{FF2B5EF4-FFF2-40B4-BE49-F238E27FC236}">
              <a16:creationId xmlns:a16="http://schemas.microsoft.com/office/drawing/2014/main" id="{00000000-0008-0000-2000-00003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2" name="289 CuadroTexto">
          <a:extLst>
            <a:ext uri="{FF2B5EF4-FFF2-40B4-BE49-F238E27FC236}">
              <a16:creationId xmlns:a16="http://schemas.microsoft.com/office/drawing/2014/main" id="{00000000-0008-0000-2000-00003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3" name="290 CuadroTexto">
          <a:extLst>
            <a:ext uri="{FF2B5EF4-FFF2-40B4-BE49-F238E27FC236}">
              <a16:creationId xmlns:a16="http://schemas.microsoft.com/office/drawing/2014/main" id="{00000000-0008-0000-2000-00003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4" name="291 CuadroTexto">
          <a:extLst>
            <a:ext uri="{FF2B5EF4-FFF2-40B4-BE49-F238E27FC236}">
              <a16:creationId xmlns:a16="http://schemas.microsoft.com/office/drawing/2014/main" id="{00000000-0008-0000-2000-00003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5" name="292 CuadroTexto">
          <a:extLst>
            <a:ext uri="{FF2B5EF4-FFF2-40B4-BE49-F238E27FC236}">
              <a16:creationId xmlns:a16="http://schemas.microsoft.com/office/drawing/2014/main" id="{00000000-0008-0000-2000-00003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6" name="293 CuadroTexto">
          <a:extLst>
            <a:ext uri="{FF2B5EF4-FFF2-40B4-BE49-F238E27FC236}">
              <a16:creationId xmlns:a16="http://schemas.microsoft.com/office/drawing/2014/main" id="{00000000-0008-0000-2000-00003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7" name="294 CuadroTexto">
          <a:extLst>
            <a:ext uri="{FF2B5EF4-FFF2-40B4-BE49-F238E27FC236}">
              <a16:creationId xmlns:a16="http://schemas.microsoft.com/office/drawing/2014/main" id="{00000000-0008-0000-2000-00003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8" name="295 CuadroTexto">
          <a:extLst>
            <a:ext uri="{FF2B5EF4-FFF2-40B4-BE49-F238E27FC236}">
              <a16:creationId xmlns:a16="http://schemas.microsoft.com/office/drawing/2014/main" id="{00000000-0008-0000-2000-00003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39" name="296 CuadroTexto">
          <a:extLst>
            <a:ext uri="{FF2B5EF4-FFF2-40B4-BE49-F238E27FC236}">
              <a16:creationId xmlns:a16="http://schemas.microsoft.com/office/drawing/2014/main" id="{00000000-0008-0000-2000-00003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0" name="298 CuadroTexto">
          <a:extLst>
            <a:ext uri="{FF2B5EF4-FFF2-40B4-BE49-F238E27FC236}">
              <a16:creationId xmlns:a16="http://schemas.microsoft.com/office/drawing/2014/main" id="{00000000-0008-0000-2000-000040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1" name="299 CuadroTexto">
          <a:extLst>
            <a:ext uri="{FF2B5EF4-FFF2-40B4-BE49-F238E27FC236}">
              <a16:creationId xmlns:a16="http://schemas.microsoft.com/office/drawing/2014/main" id="{00000000-0008-0000-2000-000041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2" name="300 CuadroTexto">
          <a:extLst>
            <a:ext uri="{FF2B5EF4-FFF2-40B4-BE49-F238E27FC236}">
              <a16:creationId xmlns:a16="http://schemas.microsoft.com/office/drawing/2014/main" id="{00000000-0008-0000-2000-000042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3" name="301 CuadroTexto">
          <a:extLst>
            <a:ext uri="{FF2B5EF4-FFF2-40B4-BE49-F238E27FC236}">
              <a16:creationId xmlns:a16="http://schemas.microsoft.com/office/drawing/2014/main" id="{00000000-0008-0000-2000-000043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4" name="302 CuadroTexto">
          <a:extLst>
            <a:ext uri="{FF2B5EF4-FFF2-40B4-BE49-F238E27FC236}">
              <a16:creationId xmlns:a16="http://schemas.microsoft.com/office/drawing/2014/main" id="{00000000-0008-0000-2000-000044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5" name="303 CuadroTexto">
          <a:extLst>
            <a:ext uri="{FF2B5EF4-FFF2-40B4-BE49-F238E27FC236}">
              <a16:creationId xmlns:a16="http://schemas.microsoft.com/office/drawing/2014/main" id="{00000000-0008-0000-2000-000045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6" name="304 CuadroTexto">
          <a:extLst>
            <a:ext uri="{FF2B5EF4-FFF2-40B4-BE49-F238E27FC236}">
              <a16:creationId xmlns:a16="http://schemas.microsoft.com/office/drawing/2014/main" id="{00000000-0008-0000-2000-000046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7" name="305 CuadroTexto">
          <a:extLst>
            <a:ext uri="{FF2B5EF4-FFF2-40B4-BE49-F238E27FC236}">
              <a16:creationId xmlns:a16="http://schemas.microsoft.com/office/drawing/2014/main" id="{00000000-0008-0000-2000-000047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11</xdr:col>
      <xdr:colOff>0</xdr:colOff>
      <xdr:row>10</xdr:row>
      <xdr:rowOff>0</xdr:rowOff>
    </xdr:from>
    <xdr:ext cx="184731" cy="264560"/>
    <xdr:sp macro="" textlink="">
      <xdr:nvSpPr>
        <xdr:cNvPr id="5448" name="452 CuadroTexto">
          <a:extLst>
            <a:ext uri="{FF2B5EF4-FFF2-40B4-BE49-F238E27FC236}">
              <a16:creationId xmlns:a16="http://schemas.microsoft.com/office/drawing/2014/main" id="{00000000-0008-0000-2000-000048150000}"/>
            </a:ext>
          </a:extLst>
        </xdr:cNvPr>
        <xdr:cNvSpPr txBox="1"/>
      </xdr:nvSpPr>
      <xdr:spPr>
        <a:xfrm>
          <a:off x="1082040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49" name="17 CuadroTexto">
          <a:extLst>
            <a:ext uri="{FF2B5EF4-FFF2-40B4-BE49-F238E27FC236}">
              <a16:creationId xmlns:a16="http://schemas.microsoft.com/office/drawing/2014/main" id="{00000000-0008-0000-2000-00004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97227" cy="217317"/>
    <xdr:sp macro="" textlink="">
      <xdr:nvSpPr>
        <xdr:cNvPr id="5450" name="90 CuadroTexto">
          <a:extLst>
            <a:ext uri="{FF2B5EF4-FFF2-40B4-BE49-F238E27FC236}">
              <a16:creationId xmlns:a16="http://schemas.microsoft.com/office/drawing/2014/main" id="{00000000-0008-0000-2000-00004A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1" name="91 CuadroTexto">
          <a:extLst>
            <a:ext uri="{FF2B5EF4-FFF2-40B4-BE49-F238E27FC236}">
              <a16:creationId xmlns:a16="http://schemas.microsoft.com/office/drawing/2014/main" id="{00000000-0008-0000-2000-00004B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2" name="92 CuadroTexto">
          <a:extLst>
            <a:ext uri="{FF2B5EF4-FFF2-40B4-BE49-F238E27FC236}">
              <a16:creationId xmlns:a16="http://schemas.microsoft.com/office/drawing/2014/main" id="{00000000-0008-0000-2000-00004C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3" name="93 CuadroTexto">
          <a:extLst>
            <a:ext uri="{FF2B5EF4-FFF2-40B4-BE49-F238E27FC236}">
              <a16:creationId xmlns:a16="http://schemas.microsoft.com/office/drawing/2014/main" id="{00000000-0008-0000-2000-00004D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4" name="94 CuadroTexto">
          <a:extLst>
            <a:ext uri="{FF2B5EF4-FFF2-40B4-BE49-F238E27FC236}">
              <a16:creationId xmlns:a16="http://schemas.microsoft.com/office/drawing/2014/main" id="{00000000-0008-0000-2000-00004E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5" name="95 CuadroTexto">
          <a:extLst>
            <a:ext uri="{FF2B5EF4-FFF2-40B4-BE49-F238E27FC236}">
              <a16:creationId xmlns:a16="http://schemas.microsoft.com/office/drawing/2014/main" id="{00000000-0008-0000-2000-00004F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6" name="96 CuadroTexto">
          <a:extLst>
            <a:ext uri="{FF2B5EF4-FFF2-40B4-BE49-F238E27FC236}">
              <a16:creationId xmlns:a16="http://schemas.microsoft.com/office/drawing/2014/main" id="{00000000-0008-0000-2000-000050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7" name="97 CuadroTexto">
          <a:extLst>
            <a:ext uri="{FF2B5EF4-FFF2-40B4-BE49-F238E27FC236}">
              <a16:creationId xmlns:a16="http://schemas.microsoft.com/office/drawing/2014/main" id="{00000000-0008-0000-2000-000051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8" name="98 CuadroTexto">
          <a:extLst>
            <a:ext uri="{FF2B5EF4-FFF2-40B4-BE49-F238E27FC236}">
              <a16:creationId xmlns:a16="http://schemas.microsoft.com/office/drawing/2014/main" id="{00000000-0008-0000-2000-000052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59" name="99 CuadroTexto">
          <a:extLst>
            <a:ext uri="{FF2B5EF4-FFF2-40B4-BE49-F238E27FC236}">
              <a16:creationId xmlns:a16="http://schemas.microsoft.com/office/drawing/2014/main" id="{00000000-0008-0000-2000-000053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0" name="100 CuadroTexto">
          <a:extLst>
            <a:ext uri="{FF2B5EF4-FFF2-40B4-BE49-F238E27FC236}">
              <a16:creationId xmlns:a16="http://schemas.microsoft.com/office/drawing/2014/main" id="{00000000-0008-0000-2000-000054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97227" cy="217317"/>
    <xdr:sp macro="" textlink="">
      <xdr:nvSpPr>
        <xdr:cNvPr id="5461" name="101 CuadroTexto">
          <a:extLst>
            <a:ext uri="{FF2B5EF4-FFF2-40B4-BE49-F238E27FC236}">
              <a16:creationId xmlns:a16="http://schemas.microsoft.com/office/drawing/2014/main" id="{00000000-0008-0000-2000-000055150000}"/>
            </a:ext>
          </a:extLst>
        </xdr:cNvPr>
        <xdr:cNvSpPr txBox="1"/>
      </xdr:nvSpPr>
      <xdr:spPr>
        <a:xfrm>
          <a:off x="0" y="3105150"/>
          <a:ext cx="97227" cy="21731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oneCellAnchor>
    <xdr:from>
      <xdr:col>0</xdr:col>
      <xdr:colOff>0</xdr:colOff>
      <xdr:row>10</xdr:row>
      <xdr:rowOff>0</xdr:rowOff>
    </xdr:from>
    <xdr:ext cx="184731" cy="264560"/>
    <xdr:sp macro="" textlink="">
      <xdr:nvSpPr>
        <xdr:cNvPr id="5462" name="118 CuadroTexto">
          <a:extLst>
            <a:ext uri="{FF2B5EF4-FFF2-40B4-BE49-F238E27FC236}">
              <a16:creationId xmlns:a16="http://schemas.microsoft.com/office/drawing/2014/main" id="{00000000-0008-0000-2000-00005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3" name="119 CuadroTexto">
          <a:extLst>
            <a:ext uri="{FF2B5EF4-FFF2-40B4-BE49-F238E27FC236}">
              <a16:creationId xmlns:a16="http://schemas.microsoft.com/office/drawing/2014/main" id="{00000000-0008-0000-2000-00005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4" name="120 CuadroTexto">
          <a:extLst>
            <a:ext uri="{FF2B5EF4-FFF2-40B4-BE49-F238E27FC236}">
              <a16:creationId xmlns:a16="http://schemas.microsoft.com/office/drawing/2014/main" id="{00000000-0008-0000-2000-00005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5" name="121 CuadroTexto">
          <a:extLst>
            <a:ext uri="{FF2B5EF4-FFF2-40B4-BE49-F238E27FC236}">
              <a16:creationId xmlns:a16="http://schemas.microsoft.com/office/drawing/2014/main" id="{00000000-0008-0000-2000-00005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6" name="122 CuadroTexto">
          <a:extLst>
            <a:ext uri="{FF2B5EF4-FFF2-40B4-BE49-F238E27FC236}">
              <a16:creationId xmlns:a16="http://schemas.microsoft.com/office/drawing/2014/main" id="{00000000-0008-0000-2000-00005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7" name="123 CuadroTexto">
          <a:extLst>
            <a:ext uri="{FF2B5EF4-FFF2-40B4-BE49-F238E27FC236}">
              <a16:creationId xmlns:a16="http://schemas.microsoft.com/office/drawing/2014/main" id="{00000000-0008-0000-2000-00005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8" name="124 CuadroTexto">
          <a:extLst>
            <a:ext uri="{FF2B5EF4-FFF2-40B4-BE49-F238E27FC236}">
              <a16:creationId xmlns:a16="http://schemas.microsoft.com/office/drawing/2014/main" id="{00000000-0008-0000-2000-00005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69" name="125 CuadroTexto">
          <a:extLst>
            <a:ext uri="{FF2B5EF4-FFF2-40B4-BE49-F238E27FC236}">
              <a16:creationId xmlns:a16="http://schemas.microsoft.com/office/drawing/2014/main" id="{00000000-0008-0000-2000-00005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0" name="143 CuadroTexto">
          <a:extLst>
            <a:ext uri="{FF2B5EF4-FFF2-40B4-BE49-F238E27FC236}">
              <a16:creationId xmlns:a16="http://schemas.microsoft.com/office/drawing/2014/main" id="{00000000-0008-0000-2000-00005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1" name="144 CuadroTexto">
          <a:extLst>
            <a:ext uri="{FF2B5EF4-FFF2-40B4-BE49-F238E27FC236}">
              <a16:creationId xmlns:a16="http://schemas.microsoft.com/office/drawing/2014/main" id="{00000000-0008-0000-2000-00005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2" name="145 CuadroTexto">
          <a:extLst>
            <a:ext uri="{FF2B5EF4-FFF2-40B4-BE49-F238E27FC236}">
              <a16:creationId xmlns:a16="http://schemas.microsoft.com/office/drawing/2014/main" id="{00000000-0008-0000-2000-00006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3" name="146 CuadroTexto">
          <a:extLst>
            <a:ext uri="{FF2B5EF4-FFF2-40B4-BE49-F238E27FC236}">
              <a16:creationId xmlns:a16="http://schemas.microsoft.com/office/drawing/2014/main" id="{00000000-0008-0000-2000-00006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4" name="147 CuadroTexto">
          <a:extLst>
            <a:ext uri="{FF2B5EF4-FFF2-40B4-BE49-F238E27FC236}">
              <a16:creationId xmlns:a16="http://schemas.microsoft.com/office/drawing/2014/main" id="{00000000-0008-0000-2000-00006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5" name="148 CuadroTexto">
          <a:extLst>
            <a:ext uri="{FF2B5EF4-FFF2-40B4-BE49-F238E27FC236}">
              <a16:creationId xmlns:a16="http://schemas.microsoft.com/office/drawing/2014/main" id="{00000000-0008-0000-2000-00006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6" name="149 CuadroTexto">
          <a:extLst>
            <a:ext uri="{FF2B5EF4-FFF2-40B4-BE49-F238E27FC236}">
              <a16:creationId xmlns:a16="http://schemas.microsoft.com/office/drawing/2014/main" id="{00000000-0008-0000-2000-00006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7" name="150 CuadroTexto">
          <a:extLst>
            <a:ext uri="{FF2B5EF4-FFF2-40B4-BE49-F238E27FC236}">
              <a16:creationId xmlns:a16="http://schemas.microsoft.com/office/drawing/2014/main" id="{00000000-0008-0000-2000-00006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8" name="151 CuadroTexto">
          <a:extLst>
            <a:ext uri="{FF2B5EF4-FFF2-40B4-BE49-F238E27FC236}">
              <a16:creationId xmlns:a16="http://schemas.microsoft.com/office/drawing/2014/main" id="{00000000-0008-0000-2000-00006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79" name="152 CuadroTexto">
          <a:extLst>
            <a:ext uri="{FF2B5EF4-FFF2-40B4-BE49-F238E27FC236}">
              <a16:creationId xmlns:a16="http://schemas.microsoft.com/office/drawing/2014/main" id="{00000000-0008-0000-2000-00006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0" name="153 CuadroTexto">
          <a:extLst>
            <a:ext uri="{FF2B5EF4-FFF2-40B4-BE49-F238E27FC236}">
              <a16:creationId xmlns:a16="http://schemas.microsoft.com/office/drawing/2014/main" id="{00000000-0008-0000-2000-00006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1" name="154 CuadroTexto">
          <a:extLst>
            <a:ext uri="{FF2B5EF4-FFF2-40B4-BE49-F238E27FC236}">
              <a16:creationId xmlns:a16="http://schemas.microsoft.com/office/drawing/2014/main" id="{00000000-0008-0000-2000-00006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2" name="155 CuadroTexto">
          <a:extLst>
            <a:ext uri="{FF2B5EF4-FFF2-40B4-BE49-F238E27FC236}">
              <a16:creationId xmlns:a16="http://schemas.microsoft.com/office/drawing/2014/main" id="{00000000-0008-0000-2000-00006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3" name="156 CuadroTexto">
          <a:extLst>
            <a:ext uri="{FF2B5EF4-FFF2-40B4-BE49-F238E27FC236}">
              <a16:creationId xmlns:a16="http://schemas.microsoft.com/office/drawing/2014/main" id="{00000000-0008-0000-2000-00006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4" name="157 CuadroTexto">
          <a:extLst>
            <a:ext uri="{FF2B5EF4-FFF2-40B4-BE49-F238E27FC236}">
              <a16:creationId xmlns:a16="http://schemas.microsoft.com/office/drawing/2014/main" id="{00000000-0008-0000-2000-00006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5" name="158 CuadroTexto">
          <a:extLst>
            <a:ext uri="{FF2B5EF4-FFF2-40B4-BE49-F238E27FC236}">
              <a16:creationId xmlns:a16="http://schemas.microsoft.com/office/drawing/2014/main" id="{00000000-0008-0000-2000-00006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6" name="159 CuadroTexto">
          <a:extLst>
            <a:ext uri="{FF2B5EF4-FFF2-40B4-BE49-F238E27FC236}">
              <a16:creationId xmlns:a16="http://schemas.microsoft.com/office/drawing/2014/main" id="{00000000-0008-0000-2000-00006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7" name="160 CuadroTexto">
          <a:extLst>
            <a:ext uri="{FF2B5EF4-FFF2-40B4-BE49-F238E27FC236}">
              <a16:creationId xmlns:a16="http://schemas.microsoft.com/office/drawing/2014/main" id="{00000000-0008-0000-2000-00006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8" name="161 CuadroTexto">
          <a:extLst>
            <a:ext uri="{FF2B5EF4-FFF2-40B4-BE49-F238E27FC236}">
              <a16:creationId xmlns:a16="http://schemas.microsoft.com/office/drawing/2014/main" id="{00000000-0008-0000-2000-00007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89" name="162 CuadroTexto">
          <a:extLst>
            <a:ext uri="{FF2B5EF4-FFF2-40B4-BE49-F238E27FC236}">
              <a16:creationId xmlns:a16="http://schemas.microsoft.com/office/drawing/2014/main" id="{00000000-0008-0000-2000-00007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0" name="163 CuadroTexto">
          <a:extLst>
            <a:ext uri="{FF2B5EF4-FFF2-40B4-BE49-F238E27FC236}">
              <a16:creationId xmlns:a16="http://schemas.microsoft.com/office/drawing/2014/main" id="{00000000-0008-0000-2000-00007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1" name="164 CuadroTexto">
          <a:extLst>
            <a:ext uri="{FF2B5EF4-FFF2-40B4-BE49-F238E27FC236}">
              <a16:creationId xmlns:a16="http://schemas.microsoft.com/office/drawing/2014/main" id="{00000000-0008-0000-2000-00007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2" name="165 CuadroTexto">
          <a:extLst>
            <a:ext uri="{FF2B5EF4-FFF2-40B4-BE49-F238E27FC236}">
              <a16:creationId xmlns:a16="http://schemas.microsoft.com/office/drawing/2014/main" id="{00000000-0008-0000-2000-00007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3" name="166 CuadroTexto">
          <a:extLst>
            <a:ext uri="{FF2B5EF4-FFF2-40B4-BE49-F238E27FC236}">
              <a16:creationId xmlns:a16="http://schemas.microsoft.com/office/drawing/2014/main" id="{00000000-0008-0000-2000-00007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4" name="167 CuadroTexto">
          <a:extLst>
            <a:ext uri="{FF2B5EF4-FFF2-40B4-BE49-F238E27FC236}">
              <a16:creationId xmlns:a16="http://schemas.microsoft.com/office/drawing/2014/main" id="{00000000-0008-0000-2000-00007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5" name="168 CuadroTexto">
          <a:extLst>
            <a:ext uri="{FF2B5EF4-FFF2-40B4-BE49-F238E27FC236}">
              <a16:creationId xmlns:a16="http://schemas.microsoft.com/office/drawing/2014/main" id="{00000000-0008-0000-2000-00007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6" name="169 CuadroTexto">
          <a:extLst>
            <a:ext uri="{FF2B5EF4-FFF2-40B4-BE49-F238E27FC236}">
              <a16:creationId xmlns:a16="http://schemas.microsoft.com/office/drawing/2014/main" id="{00000000-0008-0000-2000-00007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7" name="170 CuadroTexto">
          <a:extLst>
            <a:ext uri="{FF2B5EF4-FFF2-40B4-BE49-F238E27FC236}">
              <a16:creationId xmlns:a16="http://schemas.microsoft.com/office/drawing/2014/main" id="{00000000-0008-0000-2000-00007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8" name="171 CuadroTexto">
          <a:extLst>
            <a:ext uri="{FF2B5EF4-FFF2-40B4-BE49-F238E27FC236}">
              <a16:creationId xmlns:a16="http://schemas.microsoft.com/office/drawing/2014/main" id="{00000000-0008-0000-2000-00007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499" name="172 CuadroTexto">
          <a:extLst>
            <a:ext uri="{FF2B5EF4-FFF2-40B4-BE49-F238E27FC236}">
              <a16:creationId xmlns:a16="http://schemas.microsoft.com/office/drawing/2014/main" id="{00000000-0008-0000-2000-00007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0" name="173 CuadroTexto">
          <a:extLst>
            <a:ext uri="{FF2B5EF4-FFF2-40B4-BE49-F238E27FC236}">
              <a16:creationId xmlns:a16="http://schemas.microsoft.com/office/drawing/2014/main" id="{00000000-0008-0000-2000-00007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1" name="174 CuadroTexto">
          <a:extLst>
            <a:ext uri="{FF2B5EF4-FFF2-40B4-BE49-F238E27FC236}">
              <a16:creationId xmlns:a16="http://schemas.microsoft.com/office/drawing/2014/main" id="{00000000-0008-0000-2000-00007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2" name="175 CuadroTexto">
          <a:extLst>
            <a:ext uri="{FF2B5EF4-FFF2-40B4-BE49-F238E27FC236}">
              <a16:creationId xmlns:a16="http://schemas.microsoft.com/office/drawing/2014/main" id="{00000000-0008-0000-2000-00007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3" name="176 CuadroTexto">
          <a:extLst>
            <a:ext uri="{FF2B5EF4-FFF2-40B4-BE49-F238E27FC236}">
              <a16:creationId xmlns:a16="http://schemas.microsoft.com/office/drawing/2014/main" id="{00000000-0008-0000-2000-00007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4" name="177 CuadroTexto">
          <a:extLst>
            <a:ext uri="{FF2B5EF4-FFF2-40B4-BE49-F238E27FC236}">
              <a16:creationId xmlns:a16="http://schemas.microsoft.com/office/drawing/2014/main" id="{00000000-0008-0000-2000-00008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5" name="178 CuadroTexto">
          <a:extLst>
            <a:ext uri="{FF2B5EF4-FFF2-40B4-BE49-F238E27FC236}">
              <a16:creationId xmlns:a16="http://schemas.microsoft.com/office/drawing/2014/main" id="{00000000-0008-0000-2000-00008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6" name="179 CuadroTexto">
          <a:extLst>
            <a:ext uri="{FF2B5EF4-FFF2-40B4-BE49-F238E27FC236}">
              <a16:creationId xmlns:a16="http://schemas.microsoft.com/office/drawing/2014/main" id="{00000000-0008-0000-2000-00008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7" name="180 CuadroTexto">
          <a:extLst>
            <a:ext uri="{FF2B5EF4-FFF2-40B4-BE49-F238E27FC236}">
              <a16:creationId xmlns:a16="http://schemas.microsoft.com/office/drawing/2014/main" id="{00000000-0008-0000-2000-00008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8" name="181 CuadroTexto">
          <a:extLst>
            <a:ext uri="{FF2B5EF4-FFF2-40B4-BE49-F238E27FC236}">
              <a16:creationId xmlns:a16="http://schemas.microsoft.com/office/drawing/2014/main" id="{00000000-0008-0000-2000-00008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09" name="182 CuadroTexto">
          <a:extLst>
            <a:ext uri="{FF2B5EF4-FFF2-40B4-BE49-F238E27FC236}">
              <a16:creationId xmlns:a16="http://schemas.microsoft.com/office/drawing/2014/main" id="{00000000-0008-0000-2000-00008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0" name="183 CuadroTexto">
          <a:extLst>
            <a:ext uri="{FF2B5EF4-FFF2-40B4-BE49-F238E27FC236}">
              <a16:creationId xmlns:a16="http://schemas.microsoft.com/office/drawing/2014/main" id="{00000000-0008-0000-2000-00008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1" name="184 CuadroTexto">
          <a:extLst>
            <a:ext uri="{FF2B5EF4-FFF2-40B4-BE49-F238E27FC236}">
              <a16:creationId xmlns:a16="http://schemas.microsoft.com/office/drawing/2014/main" id="{00000000-0008-0000-2000-00008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2" name="185 CuadroTexto">
          <a:extLst>
            <a:ext uri="{FF2B5EF4-FFF2-40B4-BE49-F238E27FC236}">
              <a16:creationId xmlns:a16="http://schemas.microsoft.com/office/drawing/2014/main" id="{00000000-0008-0000-2000-00008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3" name="186 CuadroTexto">
          <a:extLst>
            <a:ext uri="{FF2B5EF4-FFF2-40B4-BE49-F238E27FC236}">
              <a16:creationId xmlns:a16="http://schemas.microsoft.com/office/drawing/2014/main" id="{00000000-0008-0000-2000-00008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4" name="187 CuadroTexto">
          <a:extLst>
            <a:ext uri="{FF2B5EF4-FFF2-40B4-BE49-F238E27FC236}">
              <a16:creationId xmlns:a16="http://schemas.microsoft.com/office/drawing/2014/main" id="{00000000-0008-0000-2000-00008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5" name="188 CuadroTexto">
          <a:extLst>
            <a:ext uri="{FF2B5EF4-FFF2-40B4-BE49-F238E27FC236}">
              <a16:creationId xmlns:a16="http://schemas.microsoft.com/office/drawing/2014/main" id="{00000000-0008-0000-2000-00008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6" name="189 CuadroTexto">
          <a:extLst>
            <a:ext uri="{FF2B5EF4-FFF2-40B4-BE49-F238E27FC236}">
              <a16:creationId xmlns:a16="http://schemas.microsoft.com/office/drawing/2014/main" id="{00000000-0008-0000-2000-00008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7" name="190 CuadroTexto">
          <a:extLst>
            <a:ext uri="{FF2B5EF4-FFF2-40B4-BE49-F238E27FC236}">
              <a16:creationId xmlns:a16="http://schemas.microsoft.com/office/drawing/2014/main" id="{00000000-0008-0000-2000-00008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8" name="191 CuadroTexto">
          <a:extLst>
            <a:ext uri="{FF2B5EF4-FFF2-40B4-BE49-F238E27FC236}">
              <a16:creationId xmlns:a16="http://schemas.microsoft.com/office/drawing/2014/main" id="{00000000-0008-0000-2000-00008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19" name="192 CuadroTexto">
          <a:extLst>
            <a:ext uri="{FF2B5EF4-FFF2-40B4-BE49-F238E27FC236}">
              <a16:creationId xmlns:a16="http://schemas.microsoft.com/office/drawing/2014/main" id="{00000000-0008-0000-2000-00008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0" name="193 CuadroTexto">
          <a:extLst>
            <a:ext uri="{FF2B5EF4-FFF2-40B4-BE49-F238E27FC236}">
              <a16:creationId xmlns:a16="http://schemas.microsoft.com/office/drawing/2014/main" id="{00000000-0008-0000-2000-00009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1" name="194 CuadroTexto">
          <a:extLst>
            <a:ext uri="{FF2B5EF4-FFF2-40B4-BE49-F238E27FC236}">
              <a16:creationId xmlns:a16="http://schemas.microsoft.com/office/drawing/2014/main" id="{00000000-0008-0000-2000-00009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2" name="195 CuadroTexto">
          <a:extLst>
            <a:ext uri="{FF2B5EF4-FFF2-40B4-BE49-F238E27FC236}">
              <a16:creationId xmlns:a16="http://schemas.microsoft.com/office/drawing/2014/main" id="{00000000-0008-0000-2000-00009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3" name="196 CuadroTexto">
          <a:extLst>
            <a:ext uri="{FF2B5EF4-FFF2-40B4-BE49-F238E27FC236}">
              <a16:creationId xmlns:a16="http://schemas.microsoft.com/office/drawing/2014/main" id="{00000000-0008-0000-2000-00009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4" name="197 CuadroTexto">
          <a:extLst>
            <a:ext uri="{FF2B5EF4-FFF2-40B4-BE49-F238E27FC236}">
              <a16:creationId xmlns:a16="http://schemas.microsoft.com/office/drawing/2014/main" id="{00000000-0008-0000-2000-00009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5" name="198 CuadroTexto">
          <a:extLst>
            <a:ext uri="{FF2B5EF4-FFF2-40B4-BE49-F238E27FC236}">
              <a16:creationId xmlns:a16="http://schemas.microsoft.com/office/drawing/2014/main" id="{00000000-0008-0000-2000-00009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6" name="199 CuadroTexto">
          <a:extLst>
            <a:ext uri="{FF2B5EF4-FFF2-40B4-BE49-F238E27FC236}">
              <a16:creationId xmlns:a16="http://schemas.microsoft.com/office/drawing/2014/main" id="{00000000-0008-0000-2000-00009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7" name="200 CuadroTexto">
          <a:extLst>
            <a:ext uri="{FF2B5EF4-FFF2-40B4-BE49-F238E27FC236}">
              <a16:creationId xmlns:a16="http://schemas.microsoft.com/office/drawing/2014/main" id="{00000000-0008-0000-2000-00009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8" name="201 CuadroTexto">
          <a:extLst>
            <a:ext uri="{FF2B5EF4-FFF2-40B4-BE49-F238E27FC236}">
              <a16:creationId xmlns:a16="http://schemas.microsoft.com/office/drawing/2014/main" id="{00000000-0008-0000-2000-00009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29" name="202 CuadroTexto">
          <a:extLst>
            <a:ext uri="{FF2B5EF4-FFF2-40B4-BE49-F238E27FC236}">
              <a16:creationId xmlns:a16="http://schemas.microsoft.com/office/drawing/2014/main" id="{00000000-0008-0000-2000-00009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0" name="203 CuadroTexto">
          <a:extLst>
            <a:ext uri="{FF2B5EF4-FFF2-40B4-BE49-F238E27FC236}">
              <a16:creationId xmlns:a16="http://schemas.microsoft.com/office/drawing/2014/main" id="{00000000-0008-0000-2000-00009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1" name="204 CuadroTexto">
          <a:extLst>
            <a:ext uri="{FF2B5EF4-FFF2-40B4-BE49-F238E27FC236}">
              <a16:creationId xmlns:a16="http://schemas.microsoft.com/office/drawing/2014/main" id="{00000000-0008-0000-2000-00009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2" name="205 CuadroTexto">
          <a:extLst>
            <a:ext uri="{FF2B5EF4-FFF2-40B4-BE49-F238E27FC236}">
              <a16:creationId xmlns:a16="http://schemas.microsoft.com/office/drawing/2014/main" id="{00000000-0008-0000-2000-00009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3" name="206 CuadroTexto">
          <a:extLst>
            <a:ext uri="{FF2B5EF4-FFF2-40B4-BE49-F238E27FC236}">
              <a16:creationId xmlns:a16="http://schemas.microsoft.com/office/drawing/2014/main" id="{00000000-0008-0000-2000-00009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4" name="207 CuadroTexto">
          <a:extLst>
            <a:ext uri="{FF2B5EF4-FFF2-40B4-BE49-F238E27FC236}">
              <a16:creationId xmlns:a16="http://schemas.microsoft.com/office/drawing/2014/main" id="{00000000-0008-0000-2000-00009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5" name="208 CuadroTexto">
          <a:extLst>
            <a:ext uri="{FF2B5EF4-FFF2-40B4-BE49-F238E27FC236}">
              <a16:creationId xmlns:a16="http://schemas.microsoft.com/office/drawing/2014/main" id="{00000000-0008-0000-2000-00009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6" name="209 CuadroTexto">
          <a:extLst>
            <a:ext uri="{FF2B5EF4-FFF2-40B4-BE49-F238E27FC236}">
              <a16:creationId xmlns:a16="http://schemas.microsoft.com/office/drawing/2014/main" id="{00000000-0008-0000-2000-0000A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7" name="210 CuadroTexto">
          <a:extLst>
            <a:ext uri="{FF2B5EF4-FFF2-40B4-BE49-F238E27FC236}">
              <a16:creationId xmlns:a16="http://schemas.microsoft.com/office/drawing/2014/main" id="{00000000-0008-0000-2000-0000A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8" name="211 CuadroTexto">
          <a:extLst>
            <a:ext uri="{FF2B5EF4-FFF2-40B4-BE49-F238E27FC236}">
              <a16:creationId xmlns:a16="http://schemas.microsoft.com/office/drawing/2014/main" id="{00000000-0008-0000-2000-0000A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39" name="212 CuadroTexto">
          <a:extLst>
            <a:ext uri="{FF2B5EF4-FFF2-40B4-BE49-F238E27FC236}">
              <a16:creationId xmlns:a16="http://schemas.microsoft.com/office/drawing/2014/main" id="{00000000-0008-0000-2000-0000A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0" name="213 CuadroTexto">
          <a:extLst>
            <a:ext uri="{FF2B5EF4-FFF2-40B4-BE49-F238E27FC236}">
              <a16:creationId xmlns:a16="http://schemas.microsoft.com/office/drawing/2014/main" id="{00000000-0008-0000-2000-0000A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1" name="214 CuadroTexto">
          <a:extLst>
            <a:ext uri="{FF2B5EF4-FFF2-40B4-BE49-F238E27FC236}">
              <a16:creationId xmlns:a16="http://schemas.microsoft.com/office/drawing/2014/main" id="{00000000-0008-0000-2000-0000A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2" name="215 CuadroTexto">
          <a:extLst>
            <a:ext uri="{FF2B5EF4-FFF2-40B4-BE49-F238E27FC236}">
              <a16:creationId xmlns:a16="http://schemas.microsoft.com/office/drawing/2014/main" id="{00000000-0008-0000-2000-0000A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3" name="216 CuadroTexto">
          <a:extLst>
            <a:ext uri="{FF2B5EF4-FFF2-40B4-BE49-F238E27FC236}">
              <a16:creationId xmlns:a16="http://schemas.microsoft.com/office/drawing/2014/main" id="{00000000-0008-0000-2000-0000A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4" name="217 CuadroTexto">
          <a:extLst>
            <a:ext uri="{FF2B5EF4-FFF2-40B4-BE49-F238E27FC236}">
              <a16:creationId xmlns:a16="http://schemas.microsoft.com/office/drawing/2014/main" id="{00000000-0008-0000-2000-0000A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5" name="218 CuadroTexto">
          <a:extLst>
            <a:ext uri="{FF2B5EF4-FFF2-40B4-BE49-F238E27FC236}">
              <a16:creationId xmlns:a16="http://schemas.microsoft.com/office/drawing/2014/main" id="{00000000-0008-0000-2000-0000A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6" name="219 CuadroTexto">
          <a:extLst>
            <a:ext uri="{FF2B5EF4-FFF2-40B4-BE49-F238E27FC236}">
              <a16:creationId xmlns:a16="http://schemas.microsoft.com/office/drawing/2014/main" id="{00000000-0008-0000-2000-0000A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7" name="220 CuadroTexto">
          <a:extLst>
            <a:ext uri="{FF2B5EF4-FFF2-40B4-BE49-F238E27FC236}">
              <a16:creationId xmlns:a16="http://schemas.microsoft.com/office/drawing/2014/main" id="{00000000-0008-0000-2000-0000A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8" name="221 CuadroTexto">
          <a:extLst>
            <a:ext uri="{FF2B5EF4-FFF2-40B4-BE49-F238E27FC236}">
              <a16:creationId xmlns:a16="http://schemas.microsoft.com/office/drawing/2014/main" id="{00000000-0008-0000-2000-0000A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49" name="222 CuadroTexto">
          <a:extLst>
            <a:ext uri="{FF2B5EF4-FFF2-40B4-BE49-F238E27FC236}">
              <a16:creationId xmlns:a16="http://schemas.microsoft.com/office/drawing/2014/main" id="{00000000-0008-0000-2000-0000A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0" name="223 CuadroTexto">
          <a:extLst>
            <a:ext uri="{FF2B5EF4-FFF2-40B4-BE49-F238E27FC236}">
              <a16:creationId xmlns:a16="http://schemas.microsoft.com/office/drawing/2014/main" id="{00000000-0008-0000-2000-0000A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1" name="224 CuadroTexto">
          <a:extLst>
            <a:ext uri="{FF2B5EF4-FFF2-40B4-BE49-F238E27FC236}">
              <a16:creationId xmlns:a16="http://schemas.microsoft.com/office/drawing/2014/main" id="{00000000-0008-0000-2000-0000A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2" name="225 CuadroTexto">
          <a:extLst>
            <a:ext uri="{FF2B5EF4-FFF2-40B4-BE49-F238E27FC236}">
              <a16:creationId xmlns:a16="http://schemas.microsoft.com/office/drawing/2014/main" id="{00000000-0008-0000-2000-0000B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3" name="226 CuadroTexto">
          <a:extLst>
            <a:ext uri="{FF2B5EF4-FFF2-40B4-BE49-F238E27FC236}">
              <a16:creationId xmlns:a16="http://schemas.microsoft.com/office/drawing/2014/main" id="{00000000-0008-0000-2000-0000B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4" name="227 CuadroTexto">
          <a:extLst>
            <a:ext uri="{FF2B5EF4-FFF2-40B4-BE49-F238E27FC236}">
              <a16:creationId xmlns:a16="http://schemas.microsoft.com/office/drawing/2014/main" id="{00000000-0008-0000-2000-0000B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5" name="228 CuadroTexto">
          <a:extLst>
            <a:ext uri="{FF2B5EF4-FFF2-40B4-BE49-F238E27FC236}">
              <a16:creationId xmlns:a16="http://schemas.microsoft.com/office/drawing/2014/main" id="{00000000-0008-0000-2000-0000B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6" name="229 CuadroTexto">
          <a:extLst>
            <a:ext uri="{FF2B5EF4-FFF2-40B4-BE49-F238E27FC236}">
              <a16:creationId xmlns:a16="http://schemas.microsoft.com/office/drawing/2014/main" id="{00000000-0008-0000-2000-0000B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7" name="230 CuadroTexto">
          <a:extLst>
            <a:ext uri="{FF2B5EF4-FFF2-40B4-BE49-F238E27FC236}">
              <a16:creationId xmlns:a16="http://schemas.microsoft.com/office/drawing/2014/main" id="{00000000-0008-0000-2000-0000B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8" name="231 CuadroTexto">
          <a:extLst>
            <a:ext uri="{FF2B5EF4-FFF2-40B4-BE49-F238E27FC236}">
              <a16:creationId xmlns:a16="http://schemas.microsoft.com/office/drawing/2014/main" id="{00000000-0008-0000-2000-0000B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59" name="232 CuadroTexto">
          <a:extLst>
            <a:ext uri="{FF2B5EF4-FFF2-40B4-BE49-F238E27FC236}">
              <a16:creationId xmlns:a16="http://schemas.microsoft.com/office/drawing/2014/main" id="{00000000-0008-0000-2000-0000B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0" name="233 CuadroTexto">
          <a:extLst>
            <a:ext uri="{FF2B5EF4-FFF2-40B4-BE49-F238E27FC236}">
              <a16:creationId xmlns:a16="http://schemas.microsoft.com/office/drawing/2014/main" id="{00000000-0008-0000-2000-0000B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1" name="234 CuadroTexto">
          <a:extLst>
            <a:ext uri="{FF2B5EF4-FFF2-40B4-BE49-F238E27FC236}">
              <a16:creationId xmlns:a16="http://schemas.microsoft.com/office/drawing/2014/main" id="{00000000-0008-0000-2000-0000B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2" name="235 CuadroTexto">
          <a:extLst>
            <a:ext uri="{FF2B5EF4-FFF2-40B4-BE49-F238E27FC236}">
              <a16:creationId xmlns:a16="http://schemas.microsoft.com/office/drawing/2014/main" id="{00000000-0008-0000-2000-0000B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3" name="236 CuadroTexto">
          <a:extLst>
            <a:ext uri="{FF2B5EF4-FFF2-40B4-BE49-F238E27FC236}">
              <a16:creationId xmlns:a16="http://schemas.microsoft.com/office/drawing/2014/main" id="{00000000-0008-0000-2000-0000B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4" name="237 CuadroTexto">
          <a:extLst>
            <a:ext uri="{FF2B5EF4-FFF2-40B4-BE49-F238E27FC236}">
              <a16:creationId xmlns:a16="http://schemas.microsoft.com/office/drawing/2014/main" id="{00000000-0008-0000-2000-0000B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5" name="238 CuadroTexto">
          <a:extLst>
            <a:ext uri="{FF2B5EF4-FFF2-40B4-BE49-F238E27FC236}">
              <a16:creationId xmlns:a16="http://schemas.microsoft.com/office/drawing/2014/main" id="{00000000-0008-0000-2000-0000B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6" name="239 CuadroTexto">
          <a:extLst>
            <a:ext uri="{FF2B5EF4-FFF2-40B4-BE49-F238E27FC236}">
              <a16:creationId xmlns:a16="http://schemas.microsoft.com/office/drawing/2014/main" id="{00000000-0008-0000-2000-0000B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7" name="240 CuadroTexto">
          <a:extLst>
            <a:ext uri="{FF2B5EF4-FFF2-40B4-BE49-F238E27FC236}">
              <a16:creationId xmlns:a16="http://schemas.microsoft.com/office/drawing/2014/main" id="{00000000-0008-0000-2000-0000B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8" name="241 CuadroTexto">
          <a:extLst>
            <a:ext uri="{FF2B5EF4-FFF2-40B4-BE49-F238E27FC236}">
              <a16:creationId xmlns:a16="http://schemas.microsoft.com/office/drawing/2014/main" id="{00000000-0008-0000-2000-0000C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69" name="242 CuadroTexto">
          <a:extLst>
            <a:ext uri="{FF2B5EF4-FFF2-40B4-BE49-F238E27FC236}">
              <a16:creationId xmlns:a16="http://schemas.microsoft.com/office/drawing/2014/main" id="{00000000-0008-0000-2000-0000C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0" name="243 CuadroTexto">
          <a:extLst>
            <a:ext uri="{FF2B5EF4-FFF2-40B4-BE49-F238E27FC236}">
              <a16:creationId xmlns:a16="http://schemas.microsoft.com/office/drawing/2014/main" id="{00000000-0008-0000-2000-0000C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1" name="244 CuadroTexto">
          <a:extLst>
            <a:ext uri="{FF2B5EF4-FFF2-40B4-BE49-F238E27FC236}">
              <a16:creationId xmlns:a16="http://schemas.microsoft.com/office/drawing/2014/main" id="{00000000-0008-0000-2000-0000C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2" name="245 CuadroTexto">
          <a:extLst>
            <a:ext uri="{FF2B5EF4-FFF2-40B4-BE49-F238E27FC236}">
              <a16:creationId xmlns:a16="http://schemas.microsoft.com/office/drawing/2014/main" id="{00000000-0008-0000-2000-0000C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3" name="246 CuadroTexto">
          <a:extLst>
            <a:ext uri="{FF2B5EF4-FFF2-40B4-BE49-F238E27FC236}">
              <a16:creationId xmlns:a16="http://schemas.microsoft.com/office/drawing/2014/main" id="{00000000-0008-0000-2000-0000C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4" name="247 CuadroTexto">
          <a:extLst>
            <a:ext uri="{FF2B5EF4-FFF2-40B4-BE49-F238E27FC236}">
              <a16:creationId xmlns:a16="http://schemas.microsoft.com/office/drawing/2014/main" id="{00000000-0008-0000-2000-0000C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5" name="248 CuadroTexto">
          <a:extLst>
            <a:ext uri="{FF2B5EF4-FFF2-40B4-BE49-F238E27FC236}">
              <a16:creationId xmlns:a16="http://schemas.microsoft.com/office/drawing/2014/main" id="{00000000-0008-0000-2000-0000C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6" name="249 CuadroTexto">
          <a:extLst>
            <a:ext uri="{FF2B5EF4-FFF2-40B4-BE49-F238E27FC236}">
              <a16:creationId xmlns:a16="http://schemas.microsoft.com/office/drawing/2014/main" id="{00000000-0008-0000-2000-0000C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7" name="250 CuadroTexto">
          <a:extLst>
            <a:ext uri="{FF2B5EF4-FFF2-40B4-BE49-F238E27FC236}">
              <a16:creationId xmlns:a16="http://schemas.microsoft.com/office/drawing/2014/main" id="{00000000-0008-0000-2000-0000C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8" name="251 CuadroTexto">
          <a:extLst>
            <a:ext uri="{FF2B5EF4-FFF2-40B4-BE49-F238E27FC236}">
              <a16:creationId xmlns:a16="http://schemas.microsoft.com/office/drawing/2014/main" id="{00000000-0008-0000-2000-0000C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79" name="252 CuadroTexto">
          <a:extLst>
            <a:ext uri="{FF2B5EF4-FFF2-40B4-BE49-F238E27FC236}">
              <a16:creationId xmlns:a16="http://schemas.microsoft.com/office/drawing/2014/main" id="{00000000-0008-0000-2000-0000C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0" name="253 CuadroTexto">
          <a:extLst>
            <a:ext uri="{FF2B5EF4-FFF2-40B4-BE49-F238E27FC236}">
              <a16:creationId xmlns:a16="http://schemas.microsoft.com/office/drawing/2014/main" id="{00000000-0008-0000-2000-0000C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1" name="254 CuadroTexto">
          <a:extLst>
            <a:ext uri="{FF2B5EF4-FFF2-40B4-BE49-F238E27FC236}">
              <a16:creationId xmlns:a16="http://schemas.microsoft.com/office/drawing/2014/main" id="{00000000-0008-0000-2000-0000C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2" name="255 CuadroTexto">
          <a:extLst>
            <a:ext uri="{FF2B5EF4-FFF2-40B4-BE49-F238E27FC236}">
              <a16:creationId xmlns:a16="http://schemas.microsoft.com/office/drawing/2014/main" id="{00000000-0008-0000-2000-0000C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3" name="256 CuadroTexto">
          <a:extLst>
            <a:ext uri="{FF2B5EF4-FFF2-40B4-BE49-F238E27FC236}">
              <a16:creationId xmlns:a16="http://schemas.microsoft.com/office/drawing/2014/main" id="{00000000-0008-0000-2000-0000C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4" name="257 CuadroTexto">
          <a:extLst>
            <a:ext uri="{FF2B5EF4-FFF2-40B4-BE49-F238E27FC236}">
              <a16:creationId xmlns:a16="http://schemas.microsoft.com/office/drawing/2014/main" id="{00000000-0008-0000-2000-0000D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5" name="258 CuadroTexto">
          <a:extLst>
            <a:ext uri="{FF2B5EF4-FFF2-40B4-BE49-F238E27FC236}">
              <a16:creationId xmlns:a16="http://schemas.microsoft.com/office/drawing/2014/main" id="{00000000-0008-0000-2000-0000D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6" name="259 CuadroTexto">
          <a:extLst>
            <a:ext uri="{FF2B5EF4-FFF2-40B4-BE49-F238E27FC236}">
              <a16:creationId xmlns:a16="http://schemas.microsoft.com/office/drawing/2014/main" id="{00000000-0008-0000-2000-0000D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7" name="260 CuadroTexto">
          <a:extLst>
            <a:ext uri="{FF2B5EF4-FFF2-40B4-BE49-F238E27FC236}">
              <a16:creationId xmlns:a16="http://schemas.microsoft.com/office/drawing/2014/main" id="{00000000-0008-0000-2000-0000D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8" name="261 CuadroTexto">
          <a:extLst>
            <a:ext uri="{FF2B5EF4-FFF2-40B4-BE49-F238E27FC236}">
              <a16:creationId xmlns:a16="http://schemas.microsoft.com/office/drawing/2014/main" id="{00000000-0008-0000-2000-0000D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89" name="262 CuadroTexto">
          <a:extLst>
            <a:ext uri="{FF2B5EF4-FFF2-40B4-BE49-F238E27FC236}">
              <a16:creationId xmlns:a16="http://schemas.microsoft.com/office/drawing/2014/main" id="{00000000-0008-0000-2000-0000D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0" name="263 CuadroTexto">
          <a:extLst>
            <a:ext uri="{FF2B5EF4-FFF2-40B4-BE49-F238E27FC236}">
              <a16:creationId xmlns:a16="http://schemas.microsoft.com/office/drawing/2014/main" id="{00000000-0008-0000-2000-0000D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1" name="264 CuadroTexto">
          <a:extLst>
            <a:ext uri="{FF2B5EF4-FFF2-40B4-BE49-F238E27FC236}">
              <a16:creationId xmlns:a16="http://schemas.microsoft.com/office/drawing/2014/main" id="{00000000-0008-0000-2000-0000D7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2" name="265 CuadroTexto">
          <a:extLst>
            <a:ext uri="{FF2B5EF4-FFF2-40B4-BE49-F238E27FC236}">
              <a16:creationId xmlns:a16="http://schemas.microsoft.com/office/drawing/2014/main" id="{00000000-0008-0000-2000-0000D8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3" name="266 CuadroTexto">
          <a:extLst>
            <a:ext uri="{FF2B5EF4-FFF2-40B4-BE49-F238E27FC236}">
              <a16:creationId xmlns:a16="http://schemas.microsoft.com/office/drawing/2014/main" id="{00000000-0008-0000-2000-0000D9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4" name="267 CuadroTexto">
          <a:extLst>
            <a:ext uri="{FF2B5EF4-FFF2-40B4-BE49-F238E27FC236}">
              <a16:creationId xmlns:a16="http://schemas.microsoft.com/office/drawing/2014/main" id="{00000000-0008-0000-2000-0000DA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5" name="285 CuadroTexto">
          <a:extLst>
            <a:ext uri="{FF2B5EF4-FFF2-40B4-BE49-F238E27FC236}">
              <a16:creationId xmlns:a16="http://schemas.microsoft.com/office/drawing/2014/main" id="{00000000-0008-0000-2000-0000DB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6" name="286 CuadroTexto">
          <a:extLst>
            <a:ext uri="{FF2B5EF4-FFF2-40B4-BE49-F238E27FC236}">
              <a16:creationId xmlns:a16="http://schemas.microsoft.com/office/drawing/2014/main" id="{00000000-0008-0000-2000-0000DC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7" name="287 CuadroTexto">
          <a:extLst>
            <a:ext uri="{FF2B5EF4-FFF2-40B4-BE49-F238E27FC236}">
              <a16:creationId xmlns:a16="http://schemas.microsoft.com/office/drawing/2014/main" id="{00000000-0008-0000-2000-0000DD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8" name="288 CuadroTexto">
          <a:extLst>
            <a:ext uri="{FF2B5EF4-FFF2-40B4-BE49-F238E27FC236}">
              <a16:creationId xmlns:a16="http://schemas.microsoft.com/office/drawing/2014/main" id="{00000000-0008-0000-2000-0000DE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599" name="289 CuadroTexto">
          <a:extLst>
            <a:ext uri="{FF2B5EF4-FFF2-40B4-BE49-F238E27FC236}">
              <a16:creationId xmlns:a16="http://schemas.microsoft.com/office/drawing/2014/main" id="{00000000-0008-0000-2000-0000DF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0" name="290 CuadroTexto">
          <a:extLst>
            <a:ext uri="{FF2B5EF4-FFF2-40B4-BE49-F238E27FC236}">
              <a16:creationId xmlns:a16="http://schemas.microsoft.com/office/drawing/2014/main" id="{00000000-0008-0000-2000-0000E0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1" name="291 CuadroTexto">
          <a:extLst>
            <a:ext uri="{FF2B5EF4-FFF2-40B4-BE49-F238E27FC236}">
              <a16:creationId xmlns:a16="http://schemas.microsoft.com/office/drawing/2014/main" id="{00000000-0008-0000-2000-0000E1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2" name="292 CuadroTexto">
          <a:extLst>
            <a:ext uri="{FF2B5EF4-FFF2-40B4-BE49-F238E27FC236}">
              <a16:creationId xmlns:a16="http://schemas.microsoft.com/office/drawing/2014/main" id="{00000000-0008-0000-2000-0000E2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3" name="293 CuadroTexto">
          <a:extLst>
            <a:ext uri="{FF2B5EF4-FFF2-40B4-BE49-F238E27FC236}">
              <a16:creationId xmlns:a16="http://schemas.microsoft.com/office/drawing/2014/main" id="{00000000-0008-0000-2000-0000E3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4" name="294 CuadroTexto">
          <a:extLst>
            <a:ext uri="{FF2B5EF4-FFF2-40B4-BE49-F238E27FC236}">
              <a16:creationId xmlns:a16="http://schemas.microsoft.com/office/drawing/2014/main" id="{00000000-0008-0000-2000-0000E4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5" name="295 CuadroTexto">
          <a:extLst>
            <a:ext uri="{FF2B5EF4-FFF2-40B4-BE49-F238E27FC236}">
              <a16:creationId xmlns:a16="http://schemas.microsoft.com/office/drawing/2014/main" id="{00000000-0008-0000-2000-0000E5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0</xdr:col>
      <xdr:colOff>0</xdr:colOff>
      <xdr:row>10</xdr:row>
      <xdr:rowOff>0</xdr:rowOff>
    </xdr:from>
    <xdr:ext cx="184731" cy="264560"/>
    <xdr:sp macro="" textlink="">
      <xdr:nvSpPr>
        <xdr:cNvPr id="5606" name="296 CuadroTexto">
          <a:extLst>
            <a:ext uri="{FF2B5EF4-FFF2-40B4-BE49-F238E27FC236}">
              <a16:creationId xmlns:a16="http://schemas.microsoft.com/office/drawing/2014/main" id="{00000000-0008-0000-2000-0000E6150000}"/>
            </a:ext>
          </a:extLst>
        </xdr:cNvPr>
        <xdr:cNvSpPr txBox="1"/>
      </xdr:nvSpPr>
      <xdr:spPr>
        <a:xfrm>
          <a:off x="0"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7" name="298 CuadroTexto">
          <a:extLst>
            <a:ext uri="{FF2B5EF4-FFF2-40B4-BE49-F238E27FC236}">
              <a16:creationId xmlns:a16="http://schemas.microsoft.com/office/drawing/2014/main" id="{00000000-0008-0000-2000-0000E7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8" name="299 CuadroTexto">
          <a:extLst>
            <a:ext uri="{FF2B5EF4-FFF2-40B4-BE49-F238E27FC236}">
              <a16:creationId xmlns:a16="http://schemas.microsoft.com/office/drawing/2014/main" id="{00000000-0008-0000-2000-0000E8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09" name="300 CuadroTexto">
          <a:extLst>
            <a:ext uri="{FF2B5EF4-FFF2-40B4-BE49-F238E27FC236}">
              <a16:creationId xmlns:a16="http://schemas.microsoft.com/office/drawing/2014/main" id="{00000000-0008-0000-2000-0000E9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0" name="301 CuadroTexto">
          <a:extLst>
            <a:ext uri="{FF2B5EF4-FFF2-40B4-BE49-F238E27FC236}">
              <a16:creationId xmlns:a16="http://schemas.microsoft.com/office/drawing/2014/main" id="{00000000-0008-0000-2000-0000EA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1" name="302 CuadroTexto">
          <a:extLst>
            <a:ext uri="{FF2B5EF4-FFF2-40B4-BE49-F238E27FC236}">
              <a16:creationId xmlns:a16="http://schemas.microsoft.com/office/drawing/2014/main" id="{00000000-0008-0000-2000-0000EB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2" name="303 CuadroTexto">
          <a:extLst>
            <a:ext uri="{FF2B5EF4-FFF2-40B4-BE49-F238E27FC236}">
              <a16:creationId xmlns:a16="http://schemas.microsoft.com/office/drawing/2014/main" id="{00000000-0008-0000-2000-0000EC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3" name="304 CuadroTexto">
          <a:extLst>
            <a:ext uri="{FF2B5EF4-FFF2-40B4-BE49-F238E27FC236}">
              <a16:creationId xmlns:a16="http://schemas.microsoft.com/office/drawing/2014/main" id="{00000000-0008-0000-2000-0000ED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oneCellAnchor>
    <xdr:from>
      <xdr:col>16</xdr:col>
      <xdr:colOff>0</xdr:colOff>
      <xdr:row>10</xdr:row>
      <xdr:rowOff>0</xdr:rowOff>
    </xdr:from>
    <xdr:ext cx="184731" cy="264560"/>
    <xdr:sp macro="" textlink="">
      <xdr:nvSpPr>
        <xdr:cNvPr id="5614" name="305 CuadroTexto">
          <a:extLst>
            <a:ext uri="{FF2B5EF4-FFF2-40B4-BE49-F238E27FC236}">
              <a16:creationId xmlns:a16="http://schemas.microsoft.com/office/drawing/2014/main" id="{00000000-0008-0000-2000-0000EE150000}"/>
            </a:ext>
          </a:extLst>
        </xdr:cNvPr>
        <xdr:cNvSpPr txBox="1"/>
      </xdr:nvSpPr>
      <xdr:spPr>
        <a:xfrm>
          <a:off x="146780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105394</xdr:colOff>
      <xdr:row>0</xdr:row>
      <xdr:rowOff>0</xdr:rowOff>
    </xdr:from>
    <xdr:ext cx="952890" cy="254557"/>
    <xdr:sp macro="" textlink="">
      <xdr:nvSpPr>
        <xdr:cNvPr id="4" name="2 CuadroTexto">
          <a:extLst>
            <a:ext uri="{FF2B5EF4-FFF2-40B4-BE49-F238E27FC236}">
              <a16:creationId xmlns:a16="http://schemas.microsoft.com/office/drawing/2014/main" id="{00000000-0008-0000-2200-000004000000}"/>
            </a:ext>
          </a:extLst>
        </xdr:cNvPr>
        <xdr:cNvSpPr txBox="1"/>
      </xdr:nvSpPr>
      <xdr:spPr>
        <a:xfrm>
          <a:off x="5220319" y="0"/>
          <a:ext cx="95289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ETCA-IV-01</a:t>
          </a:r>
        </a:p>
      </xdr:txBody>
    </xdr:sp>
    <xdr:clientData/>
  </xdr:oneCellAnchor>
  <xdr:oneCellAnchor>
    <xdr:from>
      <xdr:col>3</xdr:col>
      <xdr:colOff>0</xdr:colOff>
      <xdr:row>2</xdr:row>
      <xdr:rowOff>142875</xdr:rowOff>
    </xdr:from>
    <xdr:ext cx="184731" cy="264560"/>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41719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95250</xdr:colOff>
      <xdr:row>28</xdr:row>
      <xdr:rowOff>0</xdr:rowOff>
    </xdr:from>
    <xdr:ext cx="2905125" cy="662517"/>
    <xdr:sp macro="" textlink="">
      <xdr:nvSpPr>
        <xdr:cNvPr id="6" name="CuadroTexto 5">
          <a:extLst>
            <a:ext uri="{FF2B5EF4-FFF2-40B4-BE49-F238E27FC236}">
              <a16:creationId xmlns:a16="http://schemas.microsoft.com/office/drawing/2014/main" id="{00000000-0008-0000-2200-000006000000}"/>
            </a:ext>
          </a:extLst>
        </xdr:cNvPr>
        <xdr:cNvSpPr txBox="1"/>
      </xdr:nvSpPr>
      <xdr:spPr>
        <a:xfrm>
          <a:off x="95250" y="6638925"/>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a:p>
          <a:pPr algn="ctr"/>
          <a:endParaRPr lang="es-MX" sz="1100"/>
        </a:p>
      </xdr:txBody>
    </xdr:sp>
    <xdr:clientData/>
  </xdr:oneCellAnchor>
  <xdr:oneCellAnchor>
    <xdr:from>
      <xdr:col>1</xdr:col>
      <xdr:colOff>2705101</xdr:colOff>
      <xdr:row>28</xdr:row>
      <xdr:rowOff>0</xdr:rowOff>
    </xdr:from>
    <xdr:ext cx="3143250" cy="662517"/>
    <xdr:sp macro="" textlink="">
      <xdr:nvSpPr>
        <xdr:cNvPr id="8" name="CuadroTexto 5">
          <a:extLst>
            <a:ext uri="{FF2B5EF4-FFF2-40B4-BE49-F238E27FC236}">
              <a16:creationId xmlns:a16="http://schemas.microsoft.com/office/drawing/2014/main" id="{00000000-0008-0000-2200-000008000000}"/>
            </a:ext>
          </a:extLst>
        </xdr:cNvPr>
        <xdr:cNvSpPr txBox="1"/>
      </xdr:nvSpPr>
      <xdr:spPr>
        <a:xfrm>
          <a:off x="2990851" y="6429375"/>
          <a:ext cx="314325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2</xdr:col>
      <xdr:colOff>314325</xdr:colOff>
      <xdr:row>3</xdr:row>
      <xdr:rowOff>9525</xdr:rowOff>
    </xdr:from>
    <xdr:ext cx="2790824" cy="254557"/>
    <xdr:sp macro="" textlink="">
      <xdr:nvSpPr>
        <xdr:cNvPr id="7" name="6 CuadroTexto">
          <a:extLst>
            <a:ext uri="{FF2B5EF4-FFF2-40B4-BE49-F238E27FC236}">
              <a16:creationId xmlns:a16="http://schemas.microsoft.com/office/drawing/2014/main" id="{00000000-0008-0000-2200-000007000000}"/>
            </a:ext>
          </a:extLst>
        </xdr:cNvPr>
        <xdr:cNvSpPr txBox="1"/>
      </xdr:nvSpPr>
      <xdr:spPr>
        <a:xfrm>
          <a:off x="3333750" y="6381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304800</xdr:colOff>
      <xdr:row>0</xdr:row>
      <xdr:rowOff>0</xdr:rowOff>
    </xdr:from>
    <xdr:ext cx="1477951" cy="254557"/>
    <xdr:sp macro="" textlink="">
      <xdr:nvSpPr>
        <xdr:cNvPr id="2" name="3 CuadroTexto">
          <a:extLst>
            <a:ext uri="{FF2B5EF4-FFF2-40B4-BE49-F238E27FC236}">
              <a16:creationId xmlns:a16="http://schemas.microsoft.com/office/drawing/2014/main" id="{00000000-0008-0000-2300-000002000000}"/>
            </a:ext>
          </a:extLst>
        </xdr:cNvPr>
        <xdr:cNvSpPr txBox="1"/>
      </xdr:nvSpPr>
      <xdr:spPr>
        <a:xfrm>
          <a:off x="5286375" y="0"/>
          <a:ext cx="14779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ETCA-IV-02</a:t>
          </a:r>
        </a:p>
      </xdr:txBody>
    </xdr:sp>
    <xdr:clientData/>
  </xdr:oneCellAnchor>
  <xdr:oneCellAnchor>
    <xdr:from>
      <xdr:col>1</xdr:col>
      <xdr:colOff>0</xdr:colOff>
      <xdr:row>88</xdr:row>
      <xdr:rowOff>152400</xdr:rowOff>
    </xdr:from>
    <xdr:ext cx="3200400" cy="723900"/>
    <xdr:sp macro="" textlink="">
      <xdr:nvSpPr>
        <xdr:cNvPr id="5" name="CuadroTexto 5">
          <a:extLst>
            <a:ext uri="{FF2B5EF4-FFF2-40B4-BE49-F238E27FC236}">
              <a16:creationId xmlns:a16="http://schemas.microsoft.com/office/drawing/2014/main" id="{00000000-0008-0000-2300-000005000000}"/>
            </a:ext>
          </a:extLst>
        </xdr:cNvPr>
        <xdr:cNvSpPr txBox="1"/>
      </xdr:nvSpPr>
      <xdr:spPr>
        <a:xfrm>
          <a:off x="85725" y="16240125"/>
          <a:ext cx="3200400"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LEONOR AMPARO LANDAVAZO GUTIERREZ</a:t>
          </a:r>
        </a:p>
        <a:p>
          <a:pPr algn="ctr"/>
          <a:r>
            <a:rPr lang="es-MX" sz="1200"/>
            <a:t>DIRECTOR  ADMINISTRATIVO </a:t>
          </a:r>
        </a:p>
        <a:p>
          <a:pPr algn="ctr"/>
          <a:endParaRPr lang="es-MX" sz="1200"/>
        </a:p>
      </xdr:txBody>
    </xdr:sp>
    <xdr:clientData/>
  </xdr:oneCellAnchor>
  <xdr:oneCellAnchor>
    <xdr:from>
      <xdr:col>1</xdr:col>
      <xdr:colOff>3371850</xdr:colOff>
      <xdr:row>88</xdr:row>
      <xdr:rowOff>161926</xdr:rowOff>
    </xdr:from>
    <xdr:ext cx="3524250" cy="691092"/>
    <xdr:sp macro="" textlink="">
      <xdr:nvSpPr>
        <xdr:cNvPr id="7" name="CuadroTexto 5">
          <a:extLst>
            <a:ext uri="{FF2B5EF4-FFF2-40B4-BE49-F238E27FC236}">
              <a16:creationId xmlns:a16="http://schemas.microsoft.com/office/drawing/2014/main" id="{00000000-0008-0000-2300-000007000000}"/>
            </a:ext>
          </a:extLst>
        </xdr:cNvPr>
        <xdr:cNvSpPr txBox="1"/>
      </xdr:nvSpPr>
      <xdr:spPr>
        <a:xfrm>
          <a:off x="3457575" y="16249651"/>
          <a:ext cx="3524250" cy="69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200"/>
            <a:t>C.P. MARIO ALBERTO MERINO DIAZ</a:t>
          </a:r>
        </a:p>
        <a:p>
          <a:pPr algn="ctr"/>
          <a:r>
            <a:rPr lang="es-MX" sz="1200"/>
            <a:t>DIRECTOR GENERAL DE ADMINISTRACION Y FINANZAS </a:t>
          </a:r>
        </a:p>
      </xdr:txBody>
    </xdr:sp>
    <xdr:clientData/>
  </xdr:oneCellAnchor>
  <xdr:oneCellAnchor>
    <xdr:from>
      <xdr:col>1</xdr:col>
      <xdr:colOff>4010025</xdr:colOff>
      <xdr:row>3</xdr:row>
      <xdr:rowOff>38100</xdr:rowOff>
    </xdr:from>
    <xdr:ext cx="2790824" cy="254557"/>
    <xdr:sp macro="" textlink="">
      <xdr:nvSpPr>
        <xdr:cNvPr id="6" name="5 CuadroTexto">
          <a:extLst>
            <a:ext uri="{FF2B5EF4-FFF2-40B4-BE49-F238E27FC236}">
              <a16:creationId xmlns:a16="http://schemas.microsoft.com/office/drawing/2014/main" id="{00000000-0008-0000-2300-000006000000}"/>
            </a:ext>
          </a:extLst>
        </xdr:cNvPr>
        <xdr:cNvSpPr txBox="1"/>
      </xdr:nvSpPr>
      <xdr:spPr>
        <a:xfrm>
          <a:off x="4095750" y="6381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_</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219075</xdr:colOff>
      <xdr:row>0</xdr:row>
      <xdr:rowOff>0</xdr:rowOff>
    </xdr:from>
    <xdr:ext cx="1222708" cy="257174"/>
    <xdr:sp macro="" textlink="">
      <xdr:nvSpPr>
        <xdr:cNvPr id="3" name="2 CuadroTexto">
          <a:extLst>
            <a:ext uri="{FF2B5EF4-FFF2-40B4-BE49-F238E27FC236}">
              <a16:creationId xmlns:a16="http://schemas.microsoft.com/office/drawing/2014/main" id="{00000000-0008-0000-2400-000003000000}"/>
            </a:ext>
          </a:extLst>
        </xdr:cNvPr>
        <xdr:cNvSpPr txBox="1"/>
      </xdr:nvSpPr>
      <xdr:spPr>
        <a:xfrm>
          <a:off x="52006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ETCA-IV-03</a:t>
          </a:r>
        </a:p>
      </xdr:txBody>
    </xdr:sp>
    <xdr:clientData/>
  </xdr:oneCellAnchor>
  <xdr:oneCellAnchor>
    <xdr:from>
      <xdr:col>3</xdr:col>
      <xdr:colOff>0</xdr:colOff>
      <xdr:row>2</xdr:row>
      <xdr:rowOff>142875</xdr:rowOff>
    </xdr:from>
    <xdr:ext cx="184731" cy="264560"/>
    <xdr:sp macro="" textlink="">
      <xdr:nvSpPr>
        <xdr:cNvPr id="4" name="4 CuadroTexto">
          <a:extLst>
            <a:ext uri="{FF2B5EF4-FFF2-40B4-BE49-F238E27FC236}">
              <a16:creationId xmlns:a16="http://schemas.microsoft.com/office/drawing/2014/main" id="{00000000-0008-0000-2400-000004000000}"/>
            </a:ext>
          </a:extLst>
        </xdr:cNvPr>
        <xdr:cNvSpPr txBox="1"/>
      </xdr:nvSpPr>
      <xdr:spPr>
        <a:xfrm>
          <a:off x="47720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38</xdr:row>
      <xdr:rowOff>0</xdr:rowOff>
    </xdr:from>
    <xdr:ext cx="2905125" cy="662517"/>
    <xdr:sp macro="" textlink="">
      <xdr:nvSpPr>
        <xdr:cNvPr id="5" name="CuadroTexto 5">
          <a:extLst>
            <a:ext uri="{FF2B5EF4-FFF2-40B4-BE49-F238E27FC236}">
              <a16:creationId xmlns:a16="http://schemas.microsoft.com/office/drawing/2014/main" id="{00000000-0008-0000-2400-000005000000}"/>
            </a:ext>
          </a:extLst>
        </xdr:cNvPr>
        <xdr:cNvSpPr txBox="1"/>
      </xdr:nvSpPr>
      <xdr:spPr>
        <a:xfrm>
          <a:off x="190500" y="8985250"/>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a:p>
          <a:pPr algn="ctr"/>
          <a:endParaRPr lang="es-MX" sz="1100"/>
        </a:p>
      </xdr:txBody>
    </xdr:sp>
    <xdr:clientData/>
  </xdr:oneCellAnchor>
  <xdr:oneCellAnchor>
    <xdr:from>
      <xdr:col>2</xdr:col>
      <xdr:colOff>0</xdr:colOff>
      <xdr:row>38</xdr:row>
      <xdr:rowOff>0</xdr:rowOff>
    </xdr:from>
    <xdr:ext cx="3672416" cy="662517"/>
    <xdr:sp macro="" textlink="">
      <xdr:nvSpPr>
        <xdr:cNvPr id="7" name="CuadroTexto 5">
          <a:extLst>
            <a:ext uri="{FF2B5EF4-FFF2-40B4-BE49-F238E27FC236}">
              <a16:creationId xmlns:a16="http://schemas.microsoft.com/office/drawing/2014/main" id="{00000000-0008-0000-2400-000007000000}"/>
            </a:ext>
          </a:extLst>
        </xdr:cNvPr>
        <xdr:cNvSpPr txBox="1"/>
      </xdr:nvSpPr>
      <xdr:spPr>
        <a:xfrm>
          <a:off x="2878667" y="12795250"/>
          <a:ext cx="3672416"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2</xdr:col>
      <xdr:colOff>793749</xdr:colOff>
      <xdr:row>2</xdr:row>
      <xdr:rowOff>201084</xdr:rowOff>
    </xdr:from>
    <xdr:ext cx="2790824" cy="254557"/>
    <xdr:sp macro="" textlink="">
      <xdr:nvSpPr>
        <xdr:cNvPr id="8" name="7 CuadroTexto">
          <a:extLst>
            <a:ext uri="{FF2B5EF4-FFF2-40B4-BE49-F238E27FC236}">
              <a16:creationId xmlns:a16="http://schemas.microsoft.com/office/drawing/2014/main" id="{00000000-0008-0000-2400-000008000000}"/>
            </a:ext>
          </a:extLst>
        </xdr:cNvPr>
        <xdr:cNvSpPr txBox="1"/>
      </xdr:nvSpPr>
      <xdr:spPr>
        <a:xfrm>
          <a:off x="3672416" y="836084"/>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161925</xdr:colOff>
      <xdr:row>0</xdr:row>
      <xdr:rowOff>0</xdr:rowOff>
    </xdr:from>
    <xdr:ext cx="1222708" cy="257174"/>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5238750"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ETCA-IV-04</a:t>
          </a:r>
        </a:p>
      </xdr:txBody>
    </xdr:sp>
    <xdr:clientData/>
  </xdr:oneCellAnchor>
  <xdr:oneCellAnchor>
    <xdr:from>
      <xdr:col>0</xdr:col>
      <xdr:colOff>57151</xdr:colOff>
      <xdr:row>2198</xdr:row>
      <xdr:rowOff>0</xdr:rowOff>
    </xdr:from>
    <xdr:ext cx="2724149" cy="662517"/>
    <xdr:sp macro="" textlink="">
      <xdr:nvSpPr>
        <xdr:cNvPr id="6" name="CuadroTexto 5">
          <a:extLst>
            <a:ext uri="{FF2B5EF4-FFF2-40B4-BE49-F238E27FC236}">
              <a16:creationId xmlns:a16="http://schemas.microsoft.com/office/drawing/2014/main" id="{00000000-0008-0000-2500-000006000000}"/>
            </a:ext>
          </a:extLst>
        </xdr:cNvPr>
        <xdr:cNvSpPr txBox="1"/>
      </xdr:nvSpPr>
      <xdr:spPr>
        <a:xfrm>
          <a:off x="57151" y="9239250"/>
          <a:ext cx="2724149"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a:p>
          <a:pPr algn="ctr"/>
          <a:endParaRPr lang="es-MX" sz="1100"/>
        </a:p>
      </xdr:txBody>
    </xdr:sp>
    <xdr:clientData/>
  </xdr:oneCellAnchor>
  <xdr:oneCellAnchor>
    <xdr:from>
      <xdr:col>2</xdr:col>
      <xdr:colOff>276224</xdr:colOff>
      <xdr:row>2198</xdr:row>
      <xdr:rowOff>0</xdr:rowOff>
    </xdr:from>
    <xdr:ext cx="3381376" cy="662517"/>
    <xdr:sp macro="" textlink="">
      <xdr:nvSpPr>
        <xdr:cNvPr id="8" name="CuadroTexto 5">
          <a:extLst>
            <a:ext uri="{FF2B5EF4-FFF2-40B4-BE49-F238E27FC236}">
              <a16:creationId xmlns:a16="http://schemas.microsoft.com/office/drawing/2014/main" id="{00000000-0008-0000-2500-000008000000}"/>
            </a:ext>
          </a:extLst>
        </xdr:cNvPr>
        <xdr:cNvSpPr txBox="1"/>
      </xdr:nvSpPr>
      <xdr:spPr>
        <a:xfrm>
          <a:off x="2924174" y="8524875"/>
          <a:ext cx="3381376"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a:p>
          <a:pPr algn="ctr"/>
          <a:endParaRPr lang="es-MX" sz="1100"/>
        </a:p>
      </xdr:txBody>
    </xdr:sp>
    <xdr:clientData/>
  </xdr:oneCellAnchor>
  <xdr:oneCellAnchor>
    <xdr:from>
      <xdr:col>2</xdr:col>
      <xdr:colOff>990600</xdr:colOff>
      <xdr:row>2</xdr:row>
      <xdr:rowOff>190500</xdr:rowOff>
    </xdr:from>
    <xdr:ext cx="2790824" cy="254557"/>
    <xdr:sp macro="" textlink="">
      <xdr:nvSpPr>
        <xdr:cNvPr id="7" name="6 CuadroTexto">
          <a:extLst>
            <a:ext uri="{FF2B5EF4-FFF2-40B4-BE49-F238E27FC236}">
              <a16:creationId xmlns:a16="http://schemas.microsoft.com/office/drawing/2014/main" id="{00000000-0008-0000-2500-000007000000}"/>
            </a:ext>
          </a:extLst>
        </xdr:cNvPr>
        <xdr:cNvSpPr txBox="1"/>
      </xdr:nvSpPr>
      <xdr:spPr>
        <a:xfrm>
          <a:off x="3638550" y="8191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SEGUNDO  </a:t>
          </a:r>
        </a:p>
      </xdr:txBody>
    </xdr:sp>
    <xdr:clientData/>
  </xdr:oneCellAnchor>
  <xdr:twoCellAnchor>
    <xdr:from>
      <xdr:col>1</xdr:col>
      <xdr:colOff>0</xdr:colOff>
      <xdr:row>1653</xdr:row>
      <xdr:rowOff>0</xdr:rowOff>
    </xdr:from>
    <xdr:to>
      <xdr:col>2</xdr:col>
      <xdr:colOff>180975</xdr:colOff>
      <xdr:row>1653</xdr:row>
      <xdr:rowOff>0</xdr:rowOff>
    </xdr:to>
    <xdr:pic>
      <xdr:nvPicPr>
        <xdr:cNvPr id="10" name="Picture 3" descr="Logo CEA hoja membretada">
          <a:extLst>
            <a:ext uri="{FF2B5EF4-FFF2-40B4-BE49-F238E27FC236}">
              <a16:creationId xmlns:a16="http://schemas.microsoft.com/office/drawing/2014/main" id="{0249E4C4-E910-4B0C-B272-FD3A9AD6605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639689475"/>
          <a:ext cx="2647950" cy="0"/>
        </a:xfrm>
        <a:prstGeom prst="rect">
          <a:avLst/>
        </a:prstGeom>
        <a:noFill/>
        <a:ln w="9525">
          <a:noFill/>
          <a:miter lim="800000"/>
          <a:headEnd/>
          <a:tailEnd/>
        </a:ln>
      </xdr:spPr>
    </xdr:pic>
    <xdr:clientData/>
  </xdr:twoCellAnchor>
  <xdr:twoCellAnchor>
    <xdr:from>
      <xdr:col>1</xdr:col>
      <xdr:colOff>0</xdr:colOff>
      <xdr:row>1653</xdr:row>
      <xdr:rowOff>0</xdr:rowOff>
    </xdr:from>
    <xdr:to>
      <xdr:col>2</xdr:col>
      <xdr:colOff>180975</xdr:colOff>
      <xdr:row>1653</xdr:row>
      <xdr:rowOff>0</xdr:rowOff>
    </xdr:to>
    <xdr:pic>
      <xdr:nvPicPr>
        <xdr:cNvPr id="11" name="Picture 5" descr="Logo CEA hoja membretada">
          <a:extLst>
            <a:ext uri="{FF2B5EF4-FFF2-40B4-BE49-F238E27FC236}">
              <a16:creationId xmlns:a16="http://schemas.microsoft.com/office/drawing/2014/main" id="{1DBAB565-1566-4ED5-BBA8-3A42EEA471F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639689475"/>
          <a:ext cx="2647950" cy="0"/>
        </a:xfrm>
        <a:prstGeom prst="rect">
          <a:avLst/>
        </a:prstGeom>
        <a:noFill/>
        <a:ln w="9525">
          <a:noFill/>
          <a:miter lim="800000"/>
          <a:headEnd/>
          <a:tailEnd/>
        </a:ln>
      </xdr:spPr>
    </xdr:pic>
    <xdr:clientData/>
  </xdr:twoCellAnchor>
  <xdr:twoCellAnchor>
    <xdr:from>
      <xdr:col>1</xdr:col>
      <xdr:colOff>0</xdr:colOff>
      <xdr:row>1653</xdr:row>
      <xdr:rowOff>0</xdr:rowOff>
    </xdr:from>
    <xdr:to>
      <xdr:col>2</xdr:col>
      <xdr:colOff>180975</xdr:colOff>
      <xdr:row>1653</xdr:row>
      <xdr:rowOff>0</xdr:rowOff>
    </xdr:to>
    <xdr:pic>
      <xdr:nvPicPr>
        <xdr:cNvPr id="12" name="Picture 7" descr="Logo CEA hoja membretada">
          <a:extLst>
            <a:ext uri="{FF2B5EF4-FFF2-40B4-BE49-F238E27FC236}">
              <a16:creationId xmlns:a16="http://schemas.microsoft.com/office/drawing/2014/main" id="{4C996380-FCED-4B97-874E-626DA119E4F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639689475"/>
          <a:ext cx="2647950" cy="0"/>
        </a:xfrm>
        <a:prstGeom prst="rect">
          <a:avLst/>
        </a:prstGeom>
        <a:noFill/>
        <a:ln w="9525">
          <a:noFill/>
          <a:miter lim="800000"/>
          <a:headEnd/>
          <a:tailEnd/>
        </a:ln>
      </xdr:spPr>
    </xdr:pic>
    <xdr:clientData/>
  </xdr:twoCellAnchor>
  <xdr:twoCellAnchor>
    <xdr:from>
      <xdr:col>1</xdr:col>
      <xdr:colOff>0</xdr:colOff>
      <xdr:row>1653</xdr:row>
      <xdr:rowOff>0</xdr:rowOff>
    </xdr:from>
    <xdr:to>
      <xdr:col>2</xdr:col>
      <xdr:colOff>180975</xdr:colOff>
      <xdr:row>1653</xdr:row>
      <xdr:rowOff>0</xdr:rowOff>
    </xdr:to>
    <xdr:pic>
      <xdr:nvPicPr>
        <xdr:cNvPr id="13" name="Picture 9" descr="Logo CEA hoja membretada">
          <a:extLst>
            <a:ext uri="{FF2B5EF4-FFF2-40B4-BE49-F238E27FC236}">
              <a16:creationId xmlns:a16="http://schemas.microsoft.com/office/drawing/2014/main" id="{B88046E4-26F7-4455-90F3-CA8BB9A6B0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639689475"/>
          <a:ext cx="2647950" cy="0"/>
        </a:xfrm>
        <a:prstGeom prst="rect">
          <a:avLst/>
        </a:prstGeom>
        <a:noFill/>
        <a:ln w="9525">
          <a:noFill/>
          <a:miter lim="800000"/>
          <a:headEnd/>
          <a:tailEnd/>
        </a:ln>
      </xdr:spPr>
    </xdr:pic>
    <xdr:clientData/>
  </xdr:twoCellAnchor>
  <xdr:twoCellAnchor>
    <xdr:from>
      <xdr:col>1</xdr:col>
      <xdr:colOff>0</xdr:colOff>
      <xdr:row>1653</xdr:row>
      <xdr:rowOff>0</xdr:rowOff>
    </xdr:from>
    <xdr:to>
      <xdr:col>2</xdr:col>
      <xdr:colOff>180975</xdr:colOff>
      <xdr:row>1653</xdr:row>
      <xdr:rowOff>0</xdr:rowOff>
    </xdr:to>
    <xdr:pic>
      <xdr:nvPicPr>
        <xdr:cNvPr id="14" name="Picture 11" descr="Logo CEA hoja membretada">
          <a:extLst>
            <a:ext uri="{FF2B5EF4-FFF2-40B4-BE49-F238E27FC236}">
              <a16:creationId xmlns:a16="http://schemas.microsoft.com/office/drawing/2014/main" id="{38F1CEA5-E678-4C89-8A49-E5261F460F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639689475"/>
          <a:ext cx="2647950" cy="0"/>
        </a:xfrm>
        <a:prstGeom prst="rect">
          <a:avLst/>
        </a:prstGeom>
        <a:noFill/>
        <a:ln w="9525">
          <a:noFill/>
          <a:miter lim="800000"/>
          <a:headEnd/>
          <a:tailEnd/>
        </a:ln>
      </xdr:spPr>
    </xdr:pic>
    <xdr:clientData/>
  </xdr:twoCellAnchor>
  <xdr:twoCellAnchor>
    <xdr:from>
      <xdr:col>1</xdr:col>
      <xdr:colOff>0</xdr:colOff>
      <xdr:row>1653</xdr:row>
      <xdr:rowOff>0</xdr:rowOff>
    </xdr:from>
    <xdr:to>
      <xdr:col>2</xdr:col>
      <xdr:colOff>180975</xdr:colOff>
      <xdr:row>1653</xdr:row>
      <xdr:rowOff>0</xdr:rowOff>
    </xdr:to>
    <xdr:pic>
      <xdr:nvPicPr>
        <xdr:cNvPr id="15" name="Picture 13" descr="Logo CEA hoja membretada">
          <a:extLst>
            <a:ext uri="{FF2B5EF4-FFF2-40B4-BE49-F238E27FC236}">
              <a16:creationId xmlns:a16="http://schemas.microsoft.com/office/drawing/2014/main" id="{A88581AD-821E-4751-A747-273E4162C19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639689475"/>
          <a:ext cx="2647950" cy="0"/>
        </a:xfrm>
        <a:prstGeom prst="rect">
          <a:avLst/>
        </a:prstGeom>
        <a:noFill/>
        <a:ln w="9525">
          <a:noFill/>
          <a:miter lim="800000"/>
          <a:headEnd/>
          <a:tailEnd/>
        </a:ln>
      </xdr:spPr>
    </xdr:pic>
    <xdr:clientData/>
  </xdr:twoCellAnchor>
  <xdr:twoCellAnchor>
    <xdr:from>
      <xdr:col>1</xdr:col>
      <xdr:colOff>0</xdr:colOff>
      <xdr:row>1691</xdr:row>
      <xdr:rowOff>0</xdr:rowOff>
    </xdr:from>
    <xdr:to>
      <xdr:col>2</xdr:col>
      <xdr:colOff>180975</xdr:colOff>
      <xdr:row>1691</xdr:row>
      <xdr:rowOff>0</xdr:rowOff>
    </xdr:to>
    <xdr:pic>
      <xdr:nvPicPr>
        <xdr:cNvPr id="16" name="Picture 3" descr="Logo CEA hoja membretada">
          <a:extLst>
            <a:ext uri="{FF2B5EF4-FFF2-40B4-BE49-F238E27FC236}">
              <a16:creationId xmlns:a16="http://schemas.microsoft.com/office/drawing/2014/main" id="{A99A7D8E-E434-455A-89F3-73B884090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181480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1691</xdr:row>
      <xdr:rowOff>0</xdr:rowOff>
    </xdr:from>
    <xdr:to>
      <xdr:col>2</xdr:col>
      <xdr:colOff>180975</xdr:colOff>
      <xdr:row>1691</xdr:row>
      <xdr:rowOff>0</xdr:rowOff>
    </xdr:to>
    <xdr:pic>
      <xdr:nvPicPr>
        <xdr:cNvPr id="17" name="Picture 5" descr="Logo CEA hoja membretada">
          <a:extLst>
            <a:ext uri="{FF2B5EF4-FFF2-40B4-BE49-F238E27FC236}">
              <a16:creationId xmlns:a16="http://schemas.microsoft.com/office/drawing/2014/main" id="{4CFA4D20-5776-4D53-AE4A-A32754D71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181480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1691</xdr:row>
      <xdr:rowOff>0</xdr:rowOff>
    </xdr:from>
    <xdr:to>
      <xdr:col>2</xdr:col>
      <xdr:colOff>180975</xdr:colOff>
      <xdr:row>1691</xdr:row>
      <xdr:rowOff>0</xdr:rowOff>
    </xdr:to>
    <xdr:pic>
      <xdr:nvPicPr>
        <xdr:cNvPr id="18" name="Picture 7" descr="Logo CEA hoja membretada">
          <a:extLst>
            <a:ext uri="{FF2B5EF4-FFF2-40B4-BE49-F238E27FC236}">
              <a16:creationId xmlns:a16="http://schemas.microsoft.com/office/drawing/2014/main" id="{78C47F61-23C4-4EE4-99C6-69D6A91CB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181480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1691</xdr:row>
      <xdr:rowOff>0</xdr:rowOff>
    </xdr:from>
    <xdr:to>
      <xdr:col>2</xdr:col>
      <xdr:colOff>180975</xdr:colOff>
      <xdr:row>1691</xdr:row>
      <xdr:rowOff>0</xdr:rowOff>
    </xdr:to>
    <xdr:pic>
      <xdr:nvPicPr>
        <xdr:cNvPr id="19" name="Picture 9" descr="Logo CEA hoja membretada">
          <a:extLst>
            <a:ext uri="{FF2B5EF4-FFF2-40B4-BE49-F238E27FC236}">
              <a16:creationId xmlns:a16="http://schemas.microsoft.com/office/drawing/2014/main" id="{56D0BEA8-8CA1-4C6D-B89E-605130625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181480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1691</xdr:row>
      <xdr:rowOff>0</xdr:rowOff>
    </xdr:from>
    <xdr:to>
      <xdr:col>2</xdr:col>
      <xdr:colOff>180975</xdr:colOff>
      <xdr:row>1691</xdr:row>
      <xdr:rowOff>0</xdr:rowOff>
    </xdr:to>
    <xdr:pic>
      <xdr:nvPicPr>
        <xdr:cNvPr id="20" name="Picture 11" descr="Logo CEA hoja membretada">
          <a:extLst>
            <a:ext uri="{FF2B5EF4-FFF2-40B4-BE49-F238E27FC236}">
              <a16:creationId xmlns:a16="http://schemas.microsoft.com/office/drawing/2014/main" id="{6718C805-7E33-45F4-9DE5-298AABC9C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181480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1691</xdr:row>
      <xdr:rowOff>0</xdr:rowOff>
    </xdr:from>
    <xdr:to>
      <xdr:col>2</xdr:col>
      <xdr:colOff>180975</xdr:colOff>
      <xdr:row>1691</xdr:row>
      <xdr:rowOff>0</xdr:rowOff>
    </xdr:to>
    <xdr:pic>
      <xdr:nvPicPr>
        <xdr:cNvPr id="21" name="Picture 13" descr="Logo CEA hoja membretada">
          <a:extLst>
            <a:ext uri="{FF2B5EF4-FFF2-40B4-BE49-F238E27FC236}">
              <a16:creationId xmlns:a16="http://schemas.microsoft.com/office/drawing/2014/main" id="{C6C6118C-E148-4B1A-A63E-49D789362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651814800"/>
          <a:ext cx="2647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590552</xdr:colOff>
      <xdr:row>1</xdr:row>
      <xdr:rowOff>69259</xdr:rowOff>
    </xdr:from>
    <xdr:to>
      <xdr:col>5</xdr:col>
      <xdr:colOff>41169</xdr:colOff>
      <xdr:row>26</xdr:row>
      <xdr:rowOff>86592</xdr:rowOff>
    </xdr:to>
    <xdr:pic>
      <xdr:nvPicPr>
        <xdr:cNvPr id="6" name="5 Imagen">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2" y="260996"/>
          <a:ext cx="3254432" cy="48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197909</xdr:colOff>
      <xdr:row>0</xdr:row>
      <xdr:rowOff>0</xdr:rowOff>
    </xdr:from>
    <xdr:ext cx="1222708" cy="257174"/>
    <xdr:sp macro="" textlink="">
      <xdr:nvSpPr>
        <xdr:cNvPr id="2" name="1 CuadroTexto">
          <a:extLst>
            <a:ext uri="{FF2B5EF4-FFF2-40B4-BE49-F238E27FC236}">
              <a16:creationId xmlns:a16="http://schemas.microsoft.com/office/drawing/2014/main" id="{00000000-0008-0000-2700-000002000000}"/>
            </a:ext>
          </a:extLst>
        </xdr:cNvPr>
        <xdr:cNvSpPr txBox="1"/>
      </xdr:nvSpPr>
      <xdr:spPr>
        <a:xfrm>
          <a:off x="5489576" y="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Anexo B</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0000000-0008-0000-2700-000003000000}"/>
            </a:ext>
          </a:extLst>
        </xdr:cNvPr>
        <xdr:cNvSpPr txBox="1"/>
      </xdr:nvSpPr>
      <xdr:spPr>
        <a:xfrm>
          <a:off x="30099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0</xdr:colOff>
      <xdr:row>122</xdr:row>
      <xdr:rowOff>127001</xdr:rowOff>
    </xdr:from>
    <xdr:ext cx="2905125" cy="662517"/>
    <xdr:sp macro="" textlink="">
      <xdr:nvSpPr>
        <xdr:cNvPr id="4" name="CuadroTexto 5">
          <a:extLst>
            <a:ext uri="{FF2B5EF4-FFF2-40B4-BE49-F238E27FC236}">
              <a16:creationId xmlns:a16="http://schemas.microsoft.com/office/drawing/2014/main" id="{00000000-0008-0000-2700-000004000000}"/>
            </a:ext>
          </a:extLst>
        </xdr:cNvPr>
        <xdr:cNvSpPr txBox="1"/>
      </xdr:nvSpPr>
      <xdr:spPr>
        <a:xfrm>
          <a:off x="0" y="21875751"/>
          <a:ext cx="2905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LEONOR AMPARO LANDAVAZO GUTIERREZ</a:t>
          </a:r>
        </a:p>
        <a:p>
          <a:pPr algn="ctr"/>
          <a:r>
            <a:rPr lang="es-MX" sz="1100"/>
            <a:t>DIRECTOR  ADMINISTRATIVO </a:t>
          </a:r>
        </a:p>
      </xdr:txBody>
    </xdr:sp>
    <xdr:clientData/>
  </xdr:oneCellAnchor>
  <xdr:oneCellAnchor>
    <xdr:from>
      <xdr:col>2</xdr:col>
      <xdr:colOff>1371600</xdr:colOff>
      <xdr:row>122</xdr:row>
      <xdr:rowOff>127001</xdr:rowOff>
    </xdr:from>
    <xdr:ext cx="3273425" cy="662517"/>
    <xdr:sp macro="" textlink="">
      <xdr:nvSpPr>
        <xdr:cNvPr id="5" name="CuadroTexto 5">
          <a:extLst>
            <a:ext uri="{FF2B5EF4-FFF2-40B4-BE49-F238E27FC236}">
              <a16:creationId xmlns:a16="http://schemas.microsoft.com/office/drawing/2014/main" id="{00000000-0008-0000-2700-000005000000}"/>
            </a:ext>
          </a:extLst>
        </xdr:cNvPr>
        <xdr:cNvSpPr txBox="1"/>
      </xdr:nvSpPr>
      <xdr:spPr>
        <a:xfrm>
          <a:off x="3533775" y="27787601"/>
          <a:ext cx="3273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a:t>
          </a:r>
        </a:p>
        <a:p>
          <a:pPr algn="ctr"/>
          <a:r>
            <a:rPr lang="es-MX" sz="1100"/>
            <a:t>C.P. MARIO ALBERTO MERINO DIAZ</a:t>
          </a:r>
        </a:p>
        <a:p>
          <a:pPr algn="ctr"/>
          <a:r>
            <a:rPr lang="es-MX" sz="1100"/>
            <a:t>DIRECTOR GENERAL DE ADMINISTRACION Y FINANZAS </a:t>
          </a:r>
        </a:p>
      </xdr:txBody>
    </xdr:sp>
    <xdr:clientData/>
  </xdr:oneCellAnchor>
  <xdr:oneCellAnchor>
    <xdr:from>
      <xdr:col>3</xdr:col>
      <xdr:colOff>920749</xdr:colOff>
      <xdr:row>2</xdr:row>
      <xdr:rowOff>21166</xdr:rowOff>
    </xdr:from>
    <xdr:ext cx="2106084" cy="243417"/>
    <xdr:sp macro="" textlink="">
      <xdr:nvSpPr>
        <xdr:cNvPr id="6" name="5 CuadroTexto">
          <a:extLst>
            <a:ext uri="{FF2B5EF4-FFF2-40B4-BE49-F238E27FC236}">
              <a16:creationId xmlns:a16="http://schemas.microsoft.com/office/drawing/2014/main" id="{00000000-0008-0000-2700-000006000000}"/>
            </a:ext>
          </a:extLst>
        </xdr:cNvPr>
        <xdr:cNvSpPr txBox="1"/>
      </xdr:nvSpPr>
      <xdr:spPr>
        <a:xfrm>
          <a:off x="4656666" y="656166"/>
          <a:ext cx="2106084" cy="2434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:_SEGUNDO</a:t>
          </a:r>
        </a:p>
      </xdr:txBody>
    </xdr:sp>
    <xdr:clientData/>
  </xdr:oneCellAnchor>
  <xdr:oneCellAnchor>
    <xdr:from>
      <xdr:col>4</xdr:col>
      <xdr:colOff>219075</xdr:colOff>
      <xdr:row>120</xdr:row>
      <xdr:rowOff>0</xdr:rowOff>
    </xdr:from>
    <xdr:ext cx="1222708" cy="257174"/>
    <xdr:sp macro="" textlink="">
      <xdr:nvSpPr>
        <xdr:cNvPr id="7" name="6 CuadroTexto">
          <a:extLst>
            <a:ext uri="{FF2B5EF4-FFF2-40B4-BE49-F238E27FC236}">
              <a16:creationId xmlns:a16="http://schemas.microsoft.com/office/drawing/2014/main" id="{00000000-0008-0000-2700-000007000000}"/>
            </a:ext>
          </a:extLst>
        </xdr:cNvPr>
        <xdr:cNvSpPr txBox="1"/>
      </xdr:nvSpPr>
      <xdr:spPr>
        <a:xfrm>
          <a:off x="3228975" y="14668500"/>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oneCellAnchor>
    <xdr:from>
      <xdr:col>4</xdr:col>
      <xdr:colOff>0</xdr:colOff>
      <xdr:row>81</xdr:row>
      <xdr:rowOff>0</xdr:rowOff>
    </xdr:from>
    <xdr:ext cx="184731" cy="264560"/>
    <xdr:sp macro="" textlink="">
      <xdr:nvSpPr>
        <xdr:cNvPr id="8" name="4 CuadroTexto">
          <a:extLst>
            <a:ext uri="{FF2B5EF4-FFF2-40B4-BE49-F238E27FC236}">
              <a16:creationId xmlns:a16="http://schemas.microsoft.com/office/drawing/2014/main" id="{00000000-0008-0000-2700-000008000000}"/>
            </a:ext>
          </a:extLst>
        </xdr:cNvPr>
        <xdr:cNvSpPr txBox="1"/>
      </xdr:nvSpPr>
      <xdr:spPr>
        <a:xfrm>
          <a:off x="3009900"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92</xdr:row>
      <xdr:rowOff>0</xdr:rowOff>
    </xdr:from>
    <xdr:ext cx="184731" cy="264560"/>
    <xdr:sp macro="" textlink="">
      <xdr:nvSpPr>
        <xdr:cNvPr id="9" name="4 CuadroTexto">
          <a:extLst>
            <a:ext uri="{FF2B5EF4-FFF2-40B4-BE49-F238E27FC236}">
              <a16:creationId xmlns:a16="http://schemas.microsoft.com/office/drawing/2014/main" id="{00000000-0008-0000-2700-000009000000}"/>
            </a:ext>
          </a:extLst>
        </xdr:cNvPr>
        <xdr:cNvSpPr txBox="1"/>
      </xdr:nvSpPr>
      <xdr:spPr>
        <a:xfrm>
          <a:off x="3009900" y="914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0</xdr:colOff>
      <xdr:row>106</xdr:row>
      <xdr:rowOff>0</xdr:rowOff>
    </xdr:from>
    <xdr:ext cx="184731" cy="264560"/>
    <xdr:sp macro="" textlink="">
      <xdr:nvSpPr>
        <xdr:cNvPr id="10" name="4 CuadroTexto">
          <a:extLst>
            <a:ext uri="{FF2B5EF4-FFF2-40B4-BE49-F238E27FC236}">
              <a16:creationId xmlns:a16="http://schemas.microsoft.com/office/drawing/2014/main" id="{00000000-0008-0000-2700-00000A000000}"/>
            </a:ext>
          </a:extLst>
        </xdr:cNvPr>
        <xdr:cNvSpPr txBox="1"/>
      </xdr:nvSpPr>
      <xdr:spPr>
        <a:xfrm>
          <a:off x="300990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4</xdr:col>
      <xdr:colOff>219075</xdr:colOff>
      <xdr:row>78</xdr:row>
      <xdr:rowOff>0</xdr:rowOff>
    </xdr:from>
    <xdr:ext cx="1222708" cy="257174"/>
    <xdr:sp macro="" textlink="">
      <xdr:nvSpPr>
        <xdr:cNvPr id="11" name="6 CuadroTexto">
          <a:extLst>
            <a:ext uri="{FF2B5EF4-FFF2-40B4-BE49-F238E27FC236}">
              <a16:creationId xmlns:a16="http://schemas.microsoft.com/office/drawing/2014/main" id="{00000000-0008-0000-2700-00000B000000}"/>
            </a:ext>
          </a:extLst>
        </xdr:cNvPr>
        <xdr:cNvSpPr txBox="1"/>
      </xdr:nvSpPr>
      <xdr:spPr>
        <a:xfrm>
          <a:off x="5510742" y="21452417"/>
          <a:ext cx="1222708" cy="2571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baseline="0">
            <a:latin typeface="Arial" pitchFamily="34" charset="0"/>
            <a:cs typeface="Arial" pitchFamily="34" charset="0"/>
          </a:endParaRPr>
        </a:p>
        <a:p>
          <a:pPr algn="r"/>
          <a:endParaRPr lang="es-MX" sz="1100" b="1">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aleria.lugo\Desktop\Cuenta%20publica\CEA\2020\2T\CTA%20CONTABLE%202T20.xlsx" TargetMode="External"/><Relationship Id="rId1" Type="http://schemas.openxmlformats.org/officeDocument/2006/relationships/externalLinkPath" Target="CTA%20CONTABLE%202T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valeria.lugo\Desktop\Cuenta%20publica\CEA\2020\2T\CTA%20PRESUPUESTAL%202T20.xlsx" TargetMode="External"/><Relationship Id="rId1" Type="http://schemas.openxmlformats.org/officeDocument/2006/relationships/externalLinkPath" Target="CTA%20PRESUPUESTAL%202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TCA-I-01"/>
      <sheetName val="ETCA-I-02"/>
      <sheetName val="ETCA-I-03"/>
      <sheetName val="ETCA-I-04"/>
      <sheetName val="ETCA-I-05"/>
      <sheetName val="ETCA-I-06"/>
      <sheetName val="ETCA-I-07"/>
      <sheetName val="ETCA-I-08"/>
      <sheetName val="ETCA-I-09"/>
      <sheetName val="ETCA-I-10"/>
      <sheetName val="ETCA-I-11"/>
      <sheetName val="ETCA-I-12 (NOTAS)"/>
    </sheetNames>
    <sheetDataSet>
      <sheetData sheetId="0">
        <row r="1">
          <cell r="A1" t="str">
            <v xml:space="preserve">Comision Estatal del Agua  </v>
          </cell>
        </row>
        <row r="2">
          <cell r="A2" t="str">
            <v>Estado de Situación Financiera</v>
          </cell>
        </row>
        <row r="3">
          <cell r="A3" t="str">
            <v>Al 30 de Junio de 2020</v>
          </cell>
        </row>
      </sheetData>
      <sheetData sheetId="1">
        <row r="10">
          <cell r="B10">
            <v>53026794.380000003</v>
          </cell>
        </row>
        <row r="12">
          <cell r="B12">
            <v>14980985.879999999</v>
          </cell>
        </row>
        <row r="17">
          <cell r="B17">
            <v>0</v>
          </cell>
        </row>
        <row r="47">
          <cell r="B47">
            <v>0</v>
          </cell>
        </row>
      </sheetData>
      <sheetData sheetId="2">
        <row r="3">
          <cell r="A3" t="str">
            <v>Del 01 de Enero al 30 de Junio de 2020</v>
          </cell>
        </row>
        <row r="45">
          <cell r="C45">
            <v>12363625.49</v>
          </cell>
        </row>
      </sheetData>
      <sheetData sheetId="3"/>
      <sheetData sheetId="4" refreshError="1"/>
      <sheetData sheetId="5"/>
      <sheetData sheetId="6"/>
      <sheetData sheetId="7"/>
      <sheetData sheetId="8"/>
      <sheetData sheetId="9">
        <row r="3">
          <cell r="A3" t="str">
            <v>Del 01 de Enero al 30 de Junio de 2020</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s>
    <sheetDataSet>
      <sheetData sheetId="0">
        <row r="44">
          <cell r="C44">
            <v>623389418</v>
          </cell>
        </row>
      </sheetData>
      <sheetData sheetId="1"/>
      <sheetData sheetId="2"/>
      <sheetData sheetId="3">
        <row r="80">
          <cell r="B80">
            <v>623389417.66593051</v>
          </cell>
          <cell r="C80">
            <v>116461164.84</v>
          </cell>
          <cell r="D80">
            <v>739850582.50593054</v>
          </cell>
          <cell r="E80">
            <v>298492105.78000003</v>
          </cell>
          <cell r="F80">
            <v>268228355.48999998</v>
          </cell>
          <cell r="G80">
            <v>441358476.72593051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14999847407452621"/>
    <pageSetUpPr fitToPage="1"/>
  </sheetPr>
  <dimension ref="A1:H44"/>
  <sheetViews>
    <sheetView tabSelected="1" view="pageBreakPreview" zoomScaleNormal="100" zoomScaleSheetLayoutView="100" workbookViewId="0">
      <selection activeCell="T27" sqref="T27"/>
    </sheetView>
  </sheetViews>
  <sheetFormatPr baseColWidth="10" defaultColWidth="11.28515625" defaultRowHeight="15" x14ac:dyDescent="0.25"/>
  <cols>
    <col min="1" max="1" width="47.7109375" style="39" bestFit="1" customWidth="1"/>
    <col min="2" max="2" width="11.28515625" style="14"/>
    <col min="3" max="3" width="12.28515625" style="14" customWidth="1"/>
    <col min="4" max="16384" width="11.28515625" style="14"/>
  </cols>
  <sheetData>
    <row r="1" spans="1:7" ht="16.5" customHeight="1" x14ac:dyDescent="0.25">
      <c r="A1" s="273" t="str">
        <f>'[2]ETCA-I-01'!A1:G1</f>
        <v xml:space="preserve">Comision Estatal del Agua  </v>
      </c>
      <c r="B1" s="273"/>
      <c r="C1" s="273"/>
      <c r="D1" s="273"/>
      <c r="E1" s="273"/>
      <c r="F1" s="273"/>
      <c r="G1" s="273"/>
    </row>
    <row r="2" spans="1:7" ht="16.5" customHeight="1" x14ac:dyDescent="0.25">
      <c r="A2" s="273" t="s">
        <v>26</v>
      </c>
      <c r="B2" s="273"/>
      <c r="C2" s="273"/>
      <c r="D2" s="273"/>
      <c r="E2" s="273"/>
      <c r="F2" s="273"/>
      <c r="G2" s="273"/>
    </row>
    <row r="3" spans="1:7" ht="16.5" x14ac:dyDescent="0.25">
      <c r="A3" s="274" t="str">
        <f>'[2]ETCA-I-03'!A3:D3</f>
        <v>Del 01 de Enero al 30 de Junio de 2020</v>
      </c>
      <c r="B3" s="274"/>
      <c r="C3" s="274"/>
      <c r="D3" s="274"/>
      <c r="E3" s="274"/>
      <c r="F3" s="274"/>
      <c r="G3" s="274"/>
    </row>
    <row r="4" spans="1:7" ht="17.25" thickBot="1" x14ac:dyDescent="0.3">
      <c r="A4" s="31"/>
      <c r="B4" s="275" t="s">
        <v>27</v>
      </c>
      <c r="C4" s="275"/>
      <c r="D4" s="275"/>
      <c r="E4" s="16"/>
      <c r="F4" s="13"/>
      <c r="G4" s="72"/>
    </row>
    <row r="5" spans="1:7" ht="38.25" x14ac:dyDescent="0.25">
      <c r="A5" s="266" t="s">
        <v>7</v>
      </c>
      <c r="B5" s="17" t="s">
        <v>15</v>
      </c>
      <c r="C5" s="17" t="s">
        <v>13</v>
      </c>
      <c r="D5" s="17" t="s">
        <v>16</v>
      </c>
      <c r="E5" s="18" t="s">
        <v>28</v>
      </c>
      <c r="F5" s="18" t="s">
        <v>29</v>
      </c>
      <c r="G5" s="17" t="s">
        <v>17</v>
      </c>
    </row>
    <row r="6" spans="1:7" ht="15.75" thickBot="1" x14ac:dyDescent="0.3">
      <c r="A6" s="267"/>
      <c r="B6" s="20" t="s">
        <v>9</v>
      </c>
      <c r="C6" s="20" t="s">
        <v>10</v>
      </c>
      <c r="D6" s="20" t="s">
        <v>18</v>
      </c>
      <c r="E6" s="32" t="s">
        <v>11</v>
      </c>
      <c r="F6" s="32" t="s">
        <v>12</v>
      </c>
      <c r="G6" s="20" t="s">
        <v>19</v>
      </c>
    </row>
    <row r="7" spans="1:7" ht="16.5" x14ac:dyDescent="0.25">
      <c r="A7" s="22"/>
      <c r="B7" s="33"/>
      <c r="C7" s="33"/>
      <c r="D7" s="33"/>
      <c r="E7" s="33"/>
      <c r="F7" s="33"/>
      <c r="G7" s="33"/>
    </row>
    <row r="8" spans="1:7" s="36" customFormat="1" x14ac:dyDescent="0.25">
      <c r="A8" s="34" t="s">
        <v>30</v>
      </c>
      <c r="B8" s="35"/>
      <c r="C8" s="35"/>
      <c r="D8" s="35"/>
      <c r="E8" s="35"/>
      <c r="F8" s="35"/>
      <c r="G8" s="35"/>
    </row>
    <row r="9" spans="1:7" s="38" customFormat="1" x14ac:dyDescent="0.25">
      <c r="A9" s="37" t="s">
        <v>140</v>
      </c>
      <c r="B9" s="63">
        <f>B11+B12</f>
        <v>0</v>
      </c>
      <c r="C9" s="63">
        <f>C11+C12</f>
        <v>0</v>
      </c>
      <c r="D9" s="63">
        <f>SUM(B9+C9)</f>
        <v>0</v>
      </c>
      <c r="E9" s="63">
        <f>E11+E12</f>
        <v>0</v>
      </c>
      <c r="F9" s="63">
        <f>F11+F12</f>
        <v>0</v>
      </c>
      <c r="G9" s="63">
        <f>SUM(D9-E9)</f>
        <v>0</v>
      </c>
    </row>
    <row r="10" spans="1:7" x14ac:dyDescent="0.25">
      <c r="A10" s="40"/>
      <c r="B10" s="64"/>
      <c r="C10" s="64"/>
      <c r="D10" s="64"/>
      <c r="E10" s="64"/>
      <c r="F10" s="64"/>
      <c r="G10" s="65"/>
    </row>
    <row r="11" spans="1:7" x14ac:dyDescent="0.25">
      <c r="A11" s="40" t="s">
        <v>31</v>
      </c>
      <c r="B11" s="64"/>
      <c r="C11" s="64"/>
      <c r="D11" s="65">
        <f>B11+C11</f>
        <v>0</v>
      </c>
      <c r="E11" s="64"/>
      <c r="F11" s="64"/>
      <c r="G11" s="65">
        <f>D11-E11</f>
        <v>0</v>
      </c>
    </row>
    <row r="12" spans="1:7" x14ac:dyDescent="0.25">
      <c r="A12" s="40" t="s">
        <v>32</v>
      </c>
      <c r="B12" s="64"/>
      <c r="C12" s="64"/>
      <c r="D12" s="65">
        <f>B12+C12</f>
        <v>0</v>
      </c>
      <c r="E12" s="64"/>
      <c r="F12" s="64"/>
      <c r="G12" s="65">
        <f>D12-E12</f>
        <v>0</v>
      </c>
    </row>
    <row r="13" spans="1:7" s="38" customFormat="1" x14ac:dyDescent="0.25">
      <c r="A13" s="37" t="s">
        <v>33</v>
      </c>
      <c r="B13" s="63">
        <f t="shared" ref="B13:G13" si="0">SUM(B14:B21)</f>
        <v>166755176</v>
      </c>
      <c r="C13" s="63">
        <f t="shared" si="0"/>
        <v>43640495.189999998</v>
      </c>
      <c r="D13" s="63">
        <f t="shared" si="0"/>
        <v>210395671.19</v>
      </c>
      <c r="E13" s="63">
        <f t="shared" si="0"/>
        <v>10227607.74</v>
      </c>
      <c r="F13" s="63">
        <f t="shared" si="0"/>
        <v>10227607.74</v>
      </c>
      <c r="G13" s="63">
        <f t="shared" si="0"/>
        <v>200168063.44999999</v>
      </c>
    </row>
    <row r="14" spans="1:7" x14ac:dyDescent="0.25">
      <c r="A14" s="40" t="s">
        <v>34</v>
      </c>
      <c r="B14" s="64"/>
      <c r="C14" s="64"/>
      <c r="D14" s="65">
        <f t="shared" ref="D14:D21" si="1">B14+C14</f>
        <v>0</v>
      </c>
      <c r="E14" s="64"/>
      <c r="F14" s="64"/>
      <c r="G14" s="65">
        <f>D14-E14</f>
        <v>0</v>
      </c>
    </row>
    <row r="15" spans="1:7" x14ac:dyDescent="0.25">
      <c r="A15" s="40" t="s">
        <v>35</v>
      </c>
      <c r="B15" s="64"/>
      <c r="C15" s="64"/>
      <c r="D15" s="65">
        <f t="shared" si="1"/>
        <v>0</v>
      </c>
      <c r="E15" s="64"/>
      <c r="F15" s="64"/>
      <c r="G15" s="65">
        <f t="shared" ref="G15:G38" si="2">D15-E15</f>
        <v>0</v>
      </c>
    </row>
    <row r="16" spans="1:7" x14ac:dyDescent="0.25">
      <c r="A16" s="40" t="s">
        <v>36</v>
      </c>
      <c r="B16" s="64"/>
      <c r="C16" s="64"/>
      <c r="D16" s="65">
        <f t="shared" si="1"/>
        <v>0</v>
      </c>
      <c r="E16" s="64"/>
      <c r="F16" s="64"/>
      <c r="G16" s="65">
        <f t="shared" si="2"/>
        <v>0</v>
      </c>
    </row>
    <row r="17" spans="1:7" x14ac:dyDescent="0.25">
      <c r="A17" s="40" t="s">
        <v>37</v>
      </c>
      <c r="B17" s="64"/>
      <c r="C17" s="64"/>
      <c r="D17" s="65">
        <f t="shared" si="1"/>
        <v>0</v>
      </c>
      <c r="E17" s="64"/>
      <c r="F17" s="64"/>
      <c r="G17" s="65">
        <f t="shared" si="2"/>
        <v>0</v>
      </c>
    </row>
    <row r="18" spans="1:7" x14ac:dyDescent="0.25">
      <c r="A18" s="40" t="s">
        <v>38</v>
      </c>
      <c r="B18" s="64"/>
      <c r="C18" s="64"/>
      <c r="D18" s="65">
        <f t="shared" si="1"/>
        <v>0</v>
      </c>
      <c r="E18" s="64"/>
      <c r="F18" s="64"/>
      <c r="G18" s="65">
        <f t="shared" si="2"/>
        <v>0</v>
      </c>
    </row>
    <row r="19" spans="1:7" ht="27" x14ac:dyDescent="0.25">
      <c r="A19" s="40" t="s">
        <v>39</v>
      </c>
      <c r="B19" s="64"/>
      <c r="C19" s="64"/>
      <c r="D19" s="65">
        <f t="shared" si="1"/>
        <v>0</v>
      </c>
      <c r="E19" s="64"/>
      <c r="F19" s="64"/>
      <c r="G19" s="65">
        <f t="shared" si="2"/>
        <v>0</v>
      </c>
    </row>
    <row r="20" spans="1:7" x14ac:dyDescent="0.25">
      <c r="A20" s="40" t="s">
        <v>40</v>
      </c>
      <c r="B20" s="64"/>
      <c r="C20" s="64"/>
      <c r="D20" s="65">
        <f t="shared" si="1"/>
        <v>0</v>
      </c>
      <c r="E20" s="64"/>
      <c r="F20" s="64"/>
      <c r="G20" s="65">
        <f t="shared" si="2"/>
        <v>0</v>
      </c>
    </row>
    <row r="21" spans="1:7" x14ac:dyDescent="0.25">
      <c r="A21" s="40" t="s">
        <v>41</v>
      </c>
      <c r="B21" s="64">
        <v>166755176</v>
      </c>
      <c r="C21" s="64">
        <v>43640495.189999998</v>
      </c>
      <c r="D21" s="65">
        <f t="shared" si="1"/>
        <v>210395671.19</v>
      </c>
      <c r="E21" s="64">
        <v>10227607.74</v>
      </c>
      <c r="F21" s="64">
        <v>10227607.74</v>
      </c>
      <c r="G21" s="65">
        <f t="shared" si="2"/>
        <v>200168063.44999999</v>
      </c>
    </row>
    <row r="22" spans="1:7" s="38" customFormat="1" x14ac:dyDescent="0.25">
      <c r="A22" s="37" t="s">
        <v>42</v>
      </c>
      <c r="B22" s="63">
        <f t="shared" ref="B22:G22" si="3">SUM(B23:B25)</f>
        <v>456634241.66593051</v>
      </c>
      <c r="C22" s="63">
        <f t="shared" si="3"/>
        <v>72820669.650000006</v>
      </c>
      <c r="D22" s="63">
        <f t="shared" si="3"/>
        <v>529454911.31593049</v>
      </c>
      <c r="E22" s="63">
        <f t="shared" si="3"/>
        <v>288264498.03999996</v>
      </c>
      <c r="F22" s="63">
        <f t="shared" si="3"/>
        <v>258000747.74999997</v>
      </c>
      <c r="G22" s="63">
        <f t="shared" si="3"/>
        <v>241190413.27593052</v>
      </c>
    </row>
    <row r="23" spans="1:7" ht="27" x14ac:dyDescent="0.25">
      <c r="A23" s="40" t="s">
        <v>43</v>
      </c>
      <c r="B23" s="64">
        <v>456634241.66593051</v>
      </c>
      <c r="C23" s="64">
        <v>72820669.650000006</v>
      </c>
      <c r="D23" s="65">
        <f>B23+C23</f>
        <v>529454911.31593049</v>
      </c>
      <c r="E23" s="64">
        <v>288264498.03999996</v>
      </c>
      <c r="F23" s="64">
        <v>258000747.74999997</v>
      </c>
      <c r="G23" s="65">
        <f t="shared" si="2"/>
        <v>241190413.27593052</v>
      </c>
    </row>
    <row r="24" spans="1:7" x14ac:dyDescent="0.25">
      <c r="A24" s="40" t="s">
        <v>44</v>
      </c>
      <c r="B24" s="64"/>
      <c r="C24" s="64"/>
      <c r="D24" s="65">
        <f>B24+C24</f>
        <v>0</v>
      </c>
      <c r="E24" s="64"/>
      <c r="F24" s="64"/>
      <c r="G24" s="65">
        <f t="shared" si="2"/>
        <v>0</v>
      </c>
    </row>
    <row r="25" spans="1:7" x14ac:dyDescent="0.25">
      <c r="A25" s="40" t="s">
        <v>45</v>
      </c>
      <c r="B25" s="64"/>
      <c r="C25" s="64"/>
      <c r="D25" s="65">
        <f>B25+C25</f>
        <v>0</v>
      </c>
      <c r="E25" s="64"/>
      <c r="F25" s="64"/>
      <c r="G25" s="65">
        <f t="shared" si="2"/>
        <v>0</v>
      </c>
    </row>
    <row r="26" spans="1:7" s="38" customFormat="1" x14ac:dyDescent="0.25">
      <c r="A26" s="37" t="s">
        <v>46</v>
      </c>
      <c r="B26" s="63">
        <f>B27+B28</f>
        <v>0</v>
      </c>
      <c r="C26" s="63">
        <f>C27+C28</f>
        <v>0</v>
      </c>
      <c r="D26" s="63">
        <f>SUM(D27:D28)</f>
        <v>0</v>
      </c>
      <c r="E26" s="63">
        <f>E27+E28</f>
        <v>0</v>
      </c>
      <c r="F26" s="63">
        <f>F27+F28</f>
        <v>0</v>
      </c>
      <c r="G26" s="63">
        <f>SUM(G27:G28)</f>
        <v>0</v>
      </c>
    </row>
    <row r="27" spans="1:7" x14ac:dyDescent="0.25">
      <c r="A27" s="40" t="s">
        <v>47</v>
      </c>
      <c r="B27" s="64"/>
      <c r="C27" s="64"/>
      <c r="D27" s="65">
        <f>B27+C27</f>
        <v>0</v>
      </c>
      <c r="E27" s="64"/>
      <c r="F27" s="64"/>
      <c r="G27" s="65">
        <f t="shared" si="2"/>
        <v>0</v>
      </c>
    </row>
    <row r="28" spans="1:7" x14ac:dyDescent="0.25">
      <c r="A28" s="40" t="s">
        <v>48</v>
      </c>
      <c r="B28" s="64"/>
      <c r="C28" s="64"/>
      <c r="D28" s="65">
        <f>B28+C28</f>
        <v>0</v>
      </c>
      <c r="E28" s="64"/>
      <c r="F28" s="64"/>
      <c r="G28" s="65">
        <f t="shared" si="2"/>
        <v>0</v>
      </c>
    </row>
    <row r="29" spans="1:7" s="38" customFormat="1" x14ac:dyDescent="0.25">
      <c r="A29" s="37" t="s">
        <v>49</v>
      </c>
      <c r="B29" s="63">
        <f>B30+B31+B32+B33</f>
        <v>0</v>
      </c>
      <c r="C29" s="63">
        <f>C30+C31+C32+C33</f>
        <v>0</v>
      </c>
      <c r="D29" s="63">
        <f>SUM(D30:D33)</f>
        <v>0</v>
      </c>
      <c r="E29" s="63">
        <f>E30+E31+E32+E33</f>
        <v>0</v>
      </c>
      <c r="F29" s="63">
        <f>F30+F31+F32+F33</f>
        <v>0</v>
      </c>
      <c r="G29" s="63">
        <f>SUM(G30:G33)</f>
        <v>0</v>
      </c>
    </row>
    <row r="30" spans="1:7" x14ac:dyDescent="0.25">
      <c r="A30" s="40" t="s">
        <v>4</v>
      </c>
      <c r="B30" s="64"/>
      <c r="C30" s="64"/>
      <c r="D30" s="65">
        <f>B30+C30</f>
        <v>0</v>
      </c>
      <c r="E30" s="64"/>
      <c r="F30" s="64"/>
      <c r="G30" s="65">
        <f t="shared" si="2"/>
        <v>0</v>
      </c>
    </row>
    <row r="31" spans="1:7" x14ac:dyDescent="0.25">
      <c r="A31" s="40" t="s">
        <v>50</v>
      </c>
      <c r="B31" s="64"/>
      <c r="C31" s="64"/>
      <c r="D31" s="65">
        <f>B31+C31</f>
        <v>0</v>
      </c>
      <c r="E31" s="64"/>
      <c r="F31" s="64"/>
      <c r="G31" s="65">
        <f t="shared" si="2"/>
        <v>0</v>
      </c>
    </row>
    <row r="32" spans="1:7" x14ac:dyDescent="0.25">
      <c r="A32" s="40" t="s">
        <v>51</v>
      </c>
      <c r="B32" s="64"/>
      <c r="C32" s="64"/>
      <c r="D32" s="65">
        <f>B32+C32</f>
        <v>0</v>
      </c>
      <c r="E32" s="64"/>
      <c r="F32" s="64"/>
      <c r="G32" s="65">
        <f t="shared" si="2"/>
        <v>0</v>
      </c>
    </row>
    <row r="33" spans="1:8" x14ac:dyDescent="0.25">
      <c r="A33" s="40" t="s">
        <v>52</v>
      </c>
      <c r="B33" s="64"/>
      <c r="C33" s="64"/>
      <c r="D33" s="65">
        <f>B33+C33</f>
        <v>0</v>
      </c>
      <c r="E33" s="64"/>
      <c r="F33" s="64"/>
      <c r="G33" s="65">
        <f t="shared" si="2"/>
        <v>0</v>
      </c>
    </row>
    <row r="34" spans="1:8" s="38" customFormat="1" x14ac:dyDescent="0.25">
      <c r="A34" s="37" t="s">
        <v>53</v>
      </c>
      <c r="B34" s="63">
        <f t="shared" ref="B34:G34" si="4">B35</f>
        <v>0</v>
      </c>
      <c r="C34" s="63">
        <f t="shared" si="4"/>
        <v>0</v>
      </c>
      <c r="D34" s="63">
        <f t="shared" si="4"/>
        <v>0</v>
      </c>
      <c r="E34" s="63">
        <f t="shared" si="4"/>
        <v>0</v>
      </c>
      <c r="F34" s="63">
        <f t="shared" si="4"/>
        <v>0</v>
      </c>
      <c r="G34" s="63">
        <f t="shared" si="4"/>
        <v>0</v>
      </c>
    </row>
    <row r="35" spans="1:8" x14ac:dyDescent="0.25">
      <c r="A35" s="40" t="s">
        <v>54</v>
      </c>
      <c r="B35" s="64"/>
      <c r="C35" s="64"/>
      <c r="D35" s="65">
        <f>B35+C35</f>
        <v>0</v>
      </c>
      <c r="E35" s="64"/>
      <c r="F35" s="64"/>
      <c r="G35" s="65">
        <f t="shared" si="2"/>
        <v>0</v>
      </c>
    </row>
    <row r="36" spans="1:8" s="38" customFormat="1" x14ac:dyDescent="0.25">
      <c r="A36" s="37" t="s">
        <v>55</v>
      </c>
      <c r="B36" s="66"/>
      <c r="C36" s="66"/>
      <c r="D36" s="63">
        <f>B36+C36</f>
        <v>0</v>
      </c>
      <c r="E36" s="66"/>
      <c r="F36" s="66"/>
      <c r="G36" s="63">
        <f t="shared" si="2"/>
        <v>0</v>
      </c>
    </row>
    <row r="37" spans="1:8" s="38" customFormat="1" ht="27" x14ac:dyDescent="0.25">
      <c r="A37" s="37" t="s">
        <v>56</v>
      </c>
      <c r="B37" s="66"/>
      <c r="C37" s="66"/>
      <c r="D37" s="63">
        <f>B37+C37</f>
        <v>0</v>
      </c>
      <c r="E37" s="66"/>
      <c r="F37" s="66"/>
      <c r="G37" s="63">
        <f t="shared" si="2"/>
        <v>0</v>
      </c>
    </row>
    <row r="38" spans="1:8" s="38" customFormat="1" ht="15.75" thickBot="1" x14ac:dyDescent="0.3">
      <c r="A38" s="37" t="s">
        <v>57</v>
      </c>
      <c r="B38" s="66"/>
      <c r="C38" s="66"/>
      <c r="D38" s="63">
        <f>B38+C38</f>
        <v>0</v>
      </c>
      <c r="E38" s="66"/>
      <c r="F38" s="66"/>
      <c r="G38" s="63">
        <f t="shared" si="2"/>
        <v>0</v>
      </c>
    </row>
    <row r="39" spans="1:8" ht="32.25" customHeight="1" thickBot="1" x14ac:dyDescent="0.3">
      <c r="A39" s="21" t="s">
        <v>20</v>
      </c>
      <c r="B39" s="67">
        <f t="shared" ref="B39:G39" si="5">SUM(B$9,B$13,B$22,B$26,B$29,B$34,B$36,B$37,B$38)</f>
        <v>623389417.66593051</v>
      </c>
      <c r="C39" s="67">
        <f t="shared" si="5"/>
        <v>116461164.84</v>
      </c>
      <c r="D39" s="67">
        <f t="shared" si="5"/>
        <v>739850582.50593042</v>
      </c>
      <c r="E39" s="67">
        <f t="shared" si="5"/>
        <v>298492105.77999997</v>
      </c>
      <c r="F39" s="67">
        <f t="shared" si="5"/>
        <v>268228355.48999998</v>
      </c>
      <c r="G39" s="67">
        <f t="shared" si="5"/>
        <v>441358476.72593051</v>
      </c>
      <c r="H39" s="70" t="str">
        <f>IF((B39-'[3]ETCA II-04'!B80)&gt;0.9,"ERROR!!!!! EL MONTO NO COINCIDE CON LO REPORTADO EN EL FORMATO ETCA-II-04 EN EL TOTAL APROBADO ANUAL DEL ANALÍTICO DE EGRESOS","")</f>
        <v/>
      </c>
    </row>
    <row r="40" spans="1:8" ht="18" customHeight="1" x14ac:dyDescent="0.25">
      <c r="A40" s="68"/>
      <c r="B40" s="71"/>
      <c r="C40" s="71"/>
      <c r="D40" s="71"/>
      <c r="E40" s="71"/>
      <c r="F40" s="71"/>
      <c r="G40" s="71"/>
      <c r="H40" s="70" t="str">
        <f>IF((C39-'[3]ETCA II-04'!C80)&gt;0.9,"ERROR!!!!! EL MONTO NO COINCIDE CON LO REPORTADO EN EL FORMATO ETCA-II-04 EN EL TOTAL DE AMPLIACIONES/REDUCCIONES PRESENTADO EN EL ANALÍTICO DE EGRESOS","")</f>
        <v/>
      </c>
    </row>
    <row r="41" spans="1:8" ht="18" customHeight="1" x14ac:dyDescent="0.25">
      <c r="A41" s="68"/>
      <c r="B41" s="71"/>
      <c r="C41" s="71"/>
      <c r="D41" s="71"/>
      <c r="E41" s="71"/>
      <c r="F41" s="71"/>
      <c r="G41" s="71"/>
      <c r="H41" s="70" t="str">
        <f>IF((D39-'[3]ETCA II-04'!D80)&gt;0.9,"ERROR!!!!! EL MONTO NO COINCIDE CON LO REPORTADO EN EL FORMATO ETCA-II-04 EN EL TOTAL MODIFICADO ANUAL PRESENTADO EN EL ANALÍTICO DE EGRESOS","")</f>
        <v/>
      </c>
    </row>
    <row r="42" spans="1:8" ht="18" customHeight="1" x14ac:dyDescent="0.25">
      <c r="A42" s="68"/>
      <c r="B42" s="71"/>
      <c r="C42" s="71"/>
      <c r="D42" s="71"/>
      <c r="E42" s="71"/>
      <c r="F42" s="71"/>
      <c r="G42" s="71"/>
      <c r="H42" s="70" t="str">
        <f>IF((E39-'[3]ETCA II-04'!E80)&gt;0.9,"ERROR!!!!! EL MONTO NO COINCIDE CON LO REPORTADO EN EL FORMATO ETCA-II-04 EN EL TOTAL DEVENGADO ANUAL PRESENTADO EN EL ANALÍTICO DE EGRESOS","")</f>
        <v/>
      </c>
    </row>
    <row r="43" spans="1:8" ht="18" customHeight="1" x14ac:dyDescent="0.25">
      <c r="A43" s="68"/>
      <c r="B43" s="71"/>
      <c r="C43" s="71"/>
      <c r="D43" s="71"/>
      <c r="E43" s="71"/>
      <c r="F43" s="71"/>
      <c r="G43" s="71"/>
      <c r="H43" s="70" t="str">
        <f>IF((F39-'[3]ETCA II-04'!F80)&gt;0.9,"ERROR!!!!! EL MONTO NO COINCIDE CON LO REPORTADO EN EL FORMATO ETCA-II-04 EN EL TOTAL PAGADO ANUAL PRESENTADO EN EL ANALÍTICO DE EGRESOS","")</f>
        <v/>
      </c>
    </row>
    <row r="44" spans="1:8" ht="18" customHeight="1" x14ac:dyDescent="0.25">
      <c r="H44" s="70" t="str">
        <f>IF((G39-'[3]ETCA II-04'!G80)&gt;0.9,"ERROR!!!!! EL MONTO NO COINCIDE CON LO REPORTADO EN EL FORMATO ETCA-II-04 EN EL TOTAL SUBEJERCICIO PRESENTADO EN EL ANALÍTICO DE EGRESOS","")</f>
        <v/>
      </c>
    </row>
  </sheetData>
  <sheetProtection formatColumns="0" formatRows="0" insertHyperlinks="0"/>
  <mergeCells count="5">
    <mergeCell ref="A1:G1"/>
    <mergeCell ref="A2:G2"/>
    <mergeCell ref="A3:G3"/>
    <mergeCell ref="A5:A6"/>
    <mergeCell ref="B4:D4"/>
  </mergeCells>
  <printOptions horizontalCentered="1"/>
  <pageMargins left="0.39370078740157483" right="0.39370078740157483" top="0.74803149606299213" bottom="0.74803149606299213" header="0.31496062992125984" footer="0.31496062992125984"/>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E33"/>
  <sheetViews>
    <sheetView view="pageBreakPreview" zoomScale="90" zoomScaleNormal="100" zoomScaleSheetLayoutView="90" workbookViewId="0">
      <selection activeCell="T27" sqref="T27"/>
    </sheetView>
  </sheetViews>
  <sheetFormatPr baseColWidth="10" defaultColWidth="11.28515625" defaultRowHeight="16.5" x14ac:dyDescent="0.3"/>
  <cols>
    <col min="1" max="1" width="1.85546875" style="1" customWidth="1"/>
    <col min="2" max="2" width="34.7109375" style="1" customWidth="1"/>
    <col min="3" max="3" width="20.85546875" style="1" customWidth="1"/>
    <col min="4" max="4" width="25.7109375" style="1" customWidth="1"/>
    <col min="5" max="5" width="19.85546875" style="1" customWidth="1"/>
    <col min="6" max="16384" width="11.28515625" style="1"/>
  </cols>
  <sheetData>
    <row r="1" spans="1:5" ht="16.5" customHeight="1" x14ac:dyDescent="0.3">
      <c r="A1" s="278" t="str">
        <f>'[2]ETCA-I-01'!A1:G1</f>
        <v xml:space="preserve">Comision Estatal del Agua  </v>
      </c>
      <c r="B1" s="278"/>
      <c r="C1" s="278"/>
      <c r="D1" s="278"/>
      <c r="E1" s="278"/>
    </row>
    <row r="2" spans="1:5" x14ac:dyDescent="0.3">
      <c r="A2" s="279" t="s">
        <v>58</v>
      </c>
      <c r="B2" s="279"/>
      <c r="C2" s="279"/>
      <c r="D2" s="279"/>
      <c r="E2" s="279"/>
    </row>
    <row r="3" spans="1:5" x14ac:dyDescent="0.3">
      <c r="A3" s="279" t="str">
        <f>'[2]ETCA-I-03'!A3:D3</f>
        <v>Del 01 de Enero al 30 de Junio de 2020</v>
      </c>
      <c r="B3" s="279"/>
      <c r="C3" s="279"/>
      <c r="D3" s="279"/>
      <c r="E3" s="279"/>
    </row>
    <row r="4" spans="1:5" x14ac:dyDescent="0.3">
      <c r="A4" s="41"/>
      <c r="B4" s="41"/>
      <c r="C4" s="41" t="s">
        <v>176</v>
      </c>
      <c r="D4" s="2"/>
      <c r="E4" s="41"/>
    </row>
    <row r="5" spans="1:5" ht="6.75" customHeight="1" thickBot="1" x14ac:dyDescent="0.35"/>
    <row r="6" spans="1:5" s="4" customFormat="1" ht="17.25" customHeight="1" x14ac:dyDescent="0.25">
      <c r="A6" s="280"/>
      <c r="B6" s="281"/>
      <c r="C6" s="127"/>
      <c r="D6" s="127"/>
      <c r="E6" s="51"/>
    </row>
    <row r="7" spans="1:5" s="4" customFormat="1" ht="20.25" customHeight="1" x14ac:dyDescent="0.25">
      <c r="A7" s="43"/>
      <c r="B7" s="50" t="s">
        <v>59</v>
      </c>
      <c r="C7" s="42"/>
      <c r="D7" s="42"/>
      <c r="E7" s="7"/>
    </row>
    <row r="8" spans="1:5" s="4" customFormat="1" ht="20.25" customHeight="1" x14ac:dyDescent="0.25">
      <c r="A8" s="5"/>
      <c r="C8" s="42"/>
      <c r="D8" s="42"/>
      <c r="E8" s="7"/>
    </row>
    <row r="9" spans="1:5" s="4" customFormat="1" ht="27.75" customHeight="1" x14ac:dyDescent="0.25">
      <c r="A9" s="76"/>
      <c r="B9" s="83" t="s">
        <v>60</v>
      </c>
      <c r="C9" s="80"/>
      <c r="D9" s="75" t="s">
        <v>61</v>
      </c>
      <c r="E9" s="77" t="s">
        <v>62</v>
      </c>
    </row>
    <row r="10" spans="1:5" s="4" customFormat="1" ht="20.25" customHeight="1" thickBot="1" x14ac:dyDescent="0.3">
      <c r="A10" s="43"/>
      <c r="C10" s="81"/>
      <c r="D10" s="78"/>
      <c r="E10" s="7"/>
    </row>
    <row r="11" spans="1:5" s="4" customFormat="1" ht="143.25" customHeight="1" x14ac:dyDescent="0.25">
      <c r="A11" s="5"/>
      <c r="B11" s="282" t="s">
        <v>338</v>
      </c>
      <c r="C11" s="283"/>
      <c r="D11" s="207">
        <v>3957047.68</v>
      </c>
      <c r="E11" s="208" t="s">
        <v>339</v>
      </c>
    </row>
    <row r="12" spans="1:5" ht="60.75" customHeight="1" x14ac:dyDescent="0.3">
      <c r="A12" s="44"/>
      <c r="B12" s="276" t="s">
        <v>224</v>
      </c>
      <c r="C12" s="277"/>
      <c r="D12" s="225">
        <v>14083101.9</v>
      </c>
      <c r="E12" s="224" t="s">
        <v>225</v>
      </c>
    </row>
    <row r="13" spans="1:5" x14ac:dyDescent="0.3">
      <c r="A13" s="44"/>
      <c r="C13" s="82"/>
      <c r="D13" s="79"/>
      <c r="E13" s="45"/>
    </row>
    <row r="14" spans="1:5" x14ac:dyDescent="0.3">
      <c r="A14" s="44"/>
      <c r="C14" s="82"/>
      <c r="D14" s="79"/>
      <c r="E14" s="45"/>
    </row>
    <row r="15" spans="1:5" x14ac:dyDescent="0.3">
      <c r="A15" s="44"/>
      <c r="C15" s="82"/>
      <c r="D15" s="79"/>
      <c r="E15" s="45"/>
    </row>
    <row r="16" spans="1:5" x14ac:dyDescent="0.3">
      <c r="A16" s="44"/>
      <c r="C16" s="82"/>
      <c r="D16" s="79"/>
      <c r="E16" s="45"/>
    </row>
    <row r="17" spans="1:5" x14ac:dyDescent="0.3">
      <c r="A17" s="44"/>
      <c r="C17" s="82"/>
      <c r="D17" s="79"/>
      <c r="E17" s="45"/>
    </row>
    <row r="18" spans="1:5" x14ac:dyDescent="0.3">
      <c r="A18" s="44"/>
      <c r="C18" s="82"/>
      <c r="D18" s="79"/>
      <c r="E18" s="45"/>
    </row>
    <row r="19" spans="1:5" x14ac:dyDescent="0.3">
      <c r="A19" s="44"/>
      <c r="C19" s="82"/>
      <c r="D19" s="79"/>
      <c r="E19" s="45"/>
    </row>
    <row r="20" spans="1:5" x14ac:dyDescent="0.3">
      <c r="A20" s="44"/>
      <c r="C20" s="82"/>
      <c r="D20" s="79"/>
      <c r="E20" s="45"/>
    </row>
    <row r="21" spans="1:5" x14ac:dyDescent="0.3">
      <c r="A21" s="44"/>
      <c r="C21" s="82"/>
      <c r="D21" s="79"/>
      <c r="E21" s="45"/>
    </row>
    <row r="22" spans="1:5" x14ac:dyDescent="0.3">
      <c r="A22" s="44"/>
      <c r="C22" s="82"/>
      <c r="D22" s="79"/>
      <c r="E22" s="45"/>
    </row>
    <row r="23" spans="1:5" x14ac:dyDescent="0.3">
      <c r="A23" s="44"/>
      <c r="C23" s="82"/>
      <c r="D23" s="79"/>
      <c r="E23" s="45"/>
    </row>
    <row r="24" spans="1:5" x14ac:dyDescent="0.3">
      <c r="A24" s="44"/>
      <c r="C24" s="82"/>
      <c r="D24" s="79"/>
      <c r="E24" s="45"/>
    </row>
    <row r="25" spans="1:5" ht="17.25" thickBot="1" x14ac:dyDescent="0.35">
      <c r="A25" s="46"/>
      <c r="B25" s="47"/>
      <c r="C25" s="82"/>
      <c r="D25" s="79"/>
      <c r="E25" s="45"/>
    </row>
    <row r="26" spans="1:5" ht="25.5" x14ac:dyDescent="0.35">
      <c r="A26" s="48" t="s">
        <v>63</v>
      </c>
      <c r="B26" s="1" t="s">
        <v>64</v>
      </c>
      <c r="C26" s="84"/>
      <c r="D26" s="84"/>
      <c r="E26" s="84"/>
    </row>
    <row r="27" spans="1:5" x14ac:dyDescent="0.3">
      <c r="B27" s="1" t="s">
        <v>65</v>
      </c>
    </row>
    <row r="28" spans="1:5" x14ac:dyDescent="0.3">
      <c r="A28" s="62" t="s">
        <v>1</v>
      </c>
      <c r="C28" s="49"/>
      <c r="D28" s="49"/>
    </row>
    <row r="29" spans="1:5" ht="10.5" customHeight="1" x14ac:dyDescent="0.3">
      <c r="B29" s="49"/>
      <c r="C29" s="49"/>
      <c r="D29" s="49"/>
    </row>
    <row r="32" spans="1:5" x14ac:dyDescent="0.3">
      <c r="A32" s="62"/>
    </row>
    <row r="33" spans="1:1" x14ac:dyDescent="0.3">
      <c r="A33" s="62"/>
    </row>
  </sheetData>
  <mergeCells count="6">
    <mergeCell ref="B12:C12"/>
    <mergeCell ref="A1:E1"/>
    <mergeCell ref="A2:E2"/>
    <mergeCell ref="A3:E3"/>
    <mergeCell ref="A6:B6"/>
    <mergeCell ref="B11:C11"/>
  </mergeCells>
  <printOptions horizontalCentered="1"/>
  <pageMargins left="0.39370078740157483" right="0.39370078740157483" top="0.74803149606299213" bottom="0.74803149606299213" header="0.31496062992125984" footer="0.31496062992125984"/>
  <pageSetup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pageSetUpPr fitToPage="1"/>
  </sheetPr>
  <dimension ref="A1:U15"/>
  <sheetViews>
    <sheetView view="pageLayout" zoomScale="80" zoomScaleNormal="100" zoomScalePageLayoutView="80" workbookViewId="0">
      <selection activeCell="T27" sqref="T27"/>
    </sheetView>
  </sheetViews>
  <sheetFormatPr baseColWidth="10" defaultColWidth="11" defaultRowHeight="15.75" x14ac:dyDescent="0.25"/>
  <cols>
    <col min="1" max="1" width="16.28515625" style="180" customWidth="1"/>
    <col min="2" max="2" width="45.5703125" style="171" customWidth="1"/>
    <col min="3" max="3" width="14.42578125" style="179" customWidth="1"/>
    <col min="4" max="4" width="6.7109375" style="179" customWidth="1"/>
    <col min="5" max="5" width="6" style="179" customWidth="1"/>
    <col min="6" max="6" width="8.28515625" style="179" customWidth="1"/>
    <col min="7" max="20" width="10.7109375" style="171" customWidth="1"/>
    <col min="21" max="21" width="11.42578125" style="171" customWidth="1"/>
    <col min="22" max="16384" width="11" style="171"/>
  </cols>
  <sheetData>
    <row r="1" spans="1:21" s="152" customFormat="1" ht="19.5" customHeight="1" x14ac:dyDescent="0.25">
      <c r="A1" s="147" t="s">
        <v>178</v>
      </c>
      <c r="B1" s="148"/>
      <c r="C1" s="149"/>
      <c r="D1" s="149"/>
      <c r="E1" s="149"/>
      <c r="F1" s="149"/>
      <c r="G1" s="150"/>
      <c r="H1" s="150"/>
      <c r="I1" s="150"/>
      <c r="J1" s="150"/>
      <c r="K1" s="150"/>
      <c r="L1" s="150"/>
      <c r="M1" s="151"/>
      <c r="N1" s="151"/>
      <c r="O1" s="151"/>
      <c r="P1" s="151"/>
      <c r="Q1" s="151"/>
      <c r="R1" s="151"/>
      <c r="S1" s="151"/>
      <c r="T1" s="151"/>
      <c r="U1" s="151"/>
    </row>
    <row r="2" spans="1:21" s="152" customFormat="1" ht="19.5" customHeight="1" x14ac:dyDescent="0.25">
      <c r="A2" s="147" t="s">
        <v>179</v>
      </c>
      <c r="B2" s="153"/>
      <c r="C2" s="149"/>
      <c r="D2" s="149"/>
      <c r="E2" s="149"/>
      <c r="F2" s="149"/>
      <c r="G2" s="150"/>
      <c r="H2" s="150"/>
      <c r="I2" s="150"/>
      <c r="J2" s="150"/>
      <c r="K2" s="150"/>
      <c r="L2" s="150"/>
      <c r="M2" s="151"/>
      <c r="N2" s="151"/>
      <c r="O2" s="151"/>
      <c r="P2" s="151"/>
      <c r="Q2" s="151"/>
      <c r="R2" s="151"/>
      <c r="S2" s="151"/>
      <c r="T2" s="151"/>
      <c r="U2" s="151"/>
    </row>
    <row r="3" spans="1:21" s="152" customFormat="1" ht="12.75" x14ac:dyDescent="0.25">
      <c r="B3" s="153"/>
      <c r="C3" s="149"/>
      <c r="D3" s="149"/>
      <c r="E3" s="149"/>
      <c r="F3" s="149"/>
      <c r="G3" s="150"/>
      <c r="H3" s="150"/>
      <c r="I3" s="150"/>
      <c r="J3" s="150"/>
      <c r="K3" s="150"/>
      <c r="L3" s="150"/>
      <c r="M3" s="151"/>
      <c r="N3" s="151"/>
      <c r="O3" s="151"/>
      <c r="P3" s="151"/>
      <c r="Q3" s="151"/>
      <c r="R3" s="151"/>
      <c r="S3" s="151"/>
      <c r="T3" s="151"/>
      <c r="U3" s="151"/>
    </row>
    <row r="4" spans="1:21" s="152" customFormat="1" ht="26.25" customHeight="1" x14ac:dyDescent="0.2">
      <c r="A4" s="292" t="s">
        <v>180</v>
      </c>
      <c r="B4" s="293" t="s">
        <v>181</v>
      </c>
      <c r="C4" s="293" t="s">
        <v>182</v>
      </c>
      <c r="D4" s="291" t="s">
        <v>183</v>
      </c>
      <c r="E4" s="291" t="s">
        <v>184</v>
      </c>
      <c r="F4" s="291" t="s">
        <v>185</v>
      </c>
      <c r="G4" s="154" t="s">
        <v>186</v>
      </c>
      <c r="H4" s="155"/>
      <c r="I4" s="155"/>
      <c r="J4" s="155"/>
      <c r="K4" s="155"/>
      <c r="L4" s="155" t="s">
        <v>187</v>
      </c>
      <c r="M4" s="155"/>
      <c r="N4" s="155"/>
      <c r="O4" s="155"/>
      <c r="P4" s="155"/>
      <c r="Q4" s="156" t="s">
        <v>188</v>
      </c>
      <c r="R4" s="156"/>
      <c r="S4" s="157"/>
      <c r="T4" s="157"/>
      <c r="U4" s="158" t="s">
        <v>189</v>
      </c>
    </row>
    <row r="5" spans="1:21" s="152" customFormat="1" ht="51" customHeight="1" x14ac:dyDescent="0.2">
      <c r="A5" s="292"/>
      <c r="B5" s="293"/>
      <c r="C5" s="293"/>
      <c r="D5" s="291"/>
      <c r="E5" s="291"/>
      <c r="F5" s="291"/>
      <c r="G5" s="159" t="s">
        <v>190</v>
      </c>
      <c r="H5" s="159" t="s">
        <v>191</v>
      </c>
      <c r="I5" s="159" t="s">
        <v>192</v>
      </c>
      <c r="J5" s="159" t="s">
        <v>193</v>
      </c>
      <c r="K5" s="159" t="s">
        <v>194</v>
      </c>
      <c r="L5" s="159" t="s">
        <v>190</v>
      </c>
      <c r="M5" s="159" t="s">
        <v>191</v>
      </c>
      <c r="N5" s="159" t="s">
        <v>192</v>
      </c>
      <c r="O5" s="159" t="s">
        <v>193</v>
      </c>
      <c r="P5" s="160" t="s">
        <v>194</v>
      </c>
      <c r="Q5" s="159" t="s">
        <v>190</v>
      </c>
      <c r="R5" s="159" t="s">
        <v>191</v>
      </c>
      <c r="S5" s="159" t="s">
        <v>192</v>
      </c>
      <c r="T5" s="159" t="s">
        <v>193</v>
      </c>
      <c r="U5" s="161" t="s">
        <v>195</v>
      </c>
    </row>
    <row r="6" spans="1:21" s="152" customFormat="1" ht="24" customHeight="1" x14ac:dyDescent="0.25">
      <c r="A6" s="162"/>
      <c r="B6" s="163"/>
      <c r="C6" s="164"/>
      <c r="D6" s="164"/>
      <c r="E6" s="164"/>
      <c r="F6" s="164"/>
      <c r="G6" s="165"/>
      <c r="H6" s="165"/>
      <c r="I6" s="165"/>
      <c r="J6" s="165"/>
      <c r="K6" s="165"/>
      <c r="L6" s="165"/>
      <c r="M6" s="165"/>
      <c r="N6" s="165"/>
      <c r="O6" s="165"/>
      <c r="P6" s="166"/>
      <c r="Q6" s="165"/>
      <c r="R6" s="165"/>
      <c r="S6" s="165"/>
      <c r="T6" s="165"/>
      <c r="U6" s="167"/>
    </row>
    <row r="7" spans="1:21" s="152" customFormat="1" ht="24" customHeight="1" x14ac:dyDescent="0.25">
      <c r="A7" s="168"/>
      <c r="B7" s="163"/>
      <c r="C7" s="164"/>
      <c r="D7" s="164"/>
      <c r="E7" s="164"/>
      <c r="F7" s="164"/>
      <c r="G7" s="165"/>
      <c r="H7" s="165"/>
      <c r="I7" s="165"/>
      <c r="J7" s="165"/>
      <c r="K7" s="165"/>
      <c r="L7" s="165"/>
      <c r="M7" s="165"/>
      <c r="N7" s="165"/>
      <c r="O7" s="165"/>
      <c r="P7" s="166"/>
      <c r="Q7" s="165"/>
      <c r="R7" s="165"/>
      <c r="S7" s="165"/>
      <c r="T7" s="165"/>
      <c r="U7" s="167"/>
    </row>
    <row r="8" spans="1:21" ht="22.5" customHeight="1" x14ac:dyDescent="0.25">
      <c r="A8" s="286"/>
      <c r="B8" s="287"/>
      <c r="C8" s="288"/>
      <c r="D8" s="288"/>
      <c r="E8" s="287"/>
      <c r="F8" s="169" t="s">
        <v>196</v>
      </c>
      <c r="G8" s="170"/>
      <c r="H8" s="170"/>
      <c r="I8" s="170"/>
      <c r="J8" s="170"/>
      <c r="K8" s="170"/>
      <c r="L8" s="170"/>
      <c r="M8" s="170"/>
      <c r="N8" s="170"/>
      <c r="O8" s="170"/>
      <c r="P8" s="170"/>
      <c r="Q8" s="170"/>
      <c r="R8" s="170"/>
      <c r="S8" s="170"/>
      <c r="T8" s="170"/>
      <c r="U8" s="289"/>
    </row>
    <row r="9" spans="1:21" ht="22.5" customHeight="1" x14ac:dyDescent="0.25">
      <c r="A9" s="286"/>
      <c r="B9" s="287"/>
      <c r="C9" s="288"/>
      <c r="D9" s="288"/>
      <c r="E9" s="287"/>
      <c r="F9" s="172" t="s">
        <v>197</v>
      </c>
      <c r="G9" s="173"/>
      <c r="H9" s="174"/>
      <c r="I9" s="173"/>
      <c r="J9" s="174"/>
      <c r="K9" s="174"/>
      <c r="L9" s="173"/>
      <c r="M9" s="174"/>
      <c r="N9" s="173"/>
      <c r="O9" s="174"/>
      <c r="P9" s="174"/>
      <c r="Q9" s="173"/>
      <c r="R9" s="174"/>
      <c r="S9" s="173"/>
      <c r="T9" s="173"/>
      <c r="U9" s="290"/>
    </row>
    <row r="10" spans="1:21" ht="22.5" customHeight="1" x14ac:dyDescent="0.25">
      <c r="A10" s="286"/>
      <c r="B10" s="287"/>
      <c r="C10" s="288"/>
      <c r="D10" s="288"/>
      <c r="E10" s="287"/>
      <c r="F10" s="172" t="s">
        <v>198</v>
      </c>
      <c r="G10" s="173"/>
      <c r="H10" s="174"/>
      <c r="I10" s="173"/>
      <c r="J10" s="174"/>
      <c r="K10" s="174"/>
      <c r="L10" s="173"/>
      <c r="M10" s="174"/>
      <c r="N10" s="173"/>
      <c r="O10" s="174"/>
      <c r="P10" s="174"/>
      <c r="Q10" s="173"/>
      <c r="R10" s="174"/>
      <c r="S10" s="173"/>
      <c r="T10" s="173"/>
      <c r="U10" s="290"/>
    </row>
    <row r="11" spans="1:21" ht="9.75" customHeight="1" x14ac:dyDescent="0.25">
      <c r="A11" s="175"/>
      <c r="B11" s="176"/>
      <c r="C11" s="177"/>
      <c r="D11" s="177"/>
      <c r="E11" s="177"/>
      <c r="F11" s="177"/>
      <c r="G11" s="176"/>
      <c r="H11" s="176"/>
      <c r="I11" s="176"/>
      <c r="J11" s="176"/>
      <c r="K11" s="176"/>
      <c r="L11" s="176"/>
      <c r="M11" s="176"/>
      <c r="N11" s="176"/>
      <c r="O11" s="176"/>
      <c r="P11" s="176"/>
      <c r="Q11" s="176"/>
      <c r="R11" s="176"/>
      <c r="S11" s="176"/>
      <c r="T11" s="176"/>
      <c r="U11" s="176"/>
    </row>
    <row r="12" spans="1:21" ht="26.25" customHeight="1" x14ac:dyDescent="0.25">
      <c r="A12" s="284" t="s">
        <v>199</v>
      </c>
      <c r="B12" s="284"/>
      <c r="C12" s="284"/>
      <c r="D12" s="284"/>
      <c r="E12" s="284"/>
      <c r="F12" s="284"/>
      <c r="G12" s="284"/>
      <c r="H12" s="284"/>
      <c r="I12" s="284"/>
      <c r="J12" s="284"/>
      <c r="K12" s="284"/>
      <c r="L12" s="284"/>
      <c r="M12" s="284"/>
      <c r="N12" s="284"/>
      <c r="O12" s="284"/>
      <c r="P12" s="284"/>
      <c r="Q12" s="284"/>
      <c r="R12" s="284"/>
      <c r="S12" s="284"/>
      <c r="T12" s="284"/>
      <c r="U12" s="284"/>
    </row>
    <row r="13" spans="1:21" ht="56.25" customHeight="1" x14ac:dyDescent="0.25">
      <c r="A13" s="285"/>
      <c r="B13" s="285"/>
      <c r="C13" s="285"/>
      <c r="D13" s="285"/>
      <c r="E13" s="285"/>
      <c r="F13" s="285"/>
      <c r="G13" s="285"/>
      <c r="H13" s="285"/>
      <c r="I13" s="285"/>
      <c r="J13" s="285"/>
      <c r="K13" s="285"/>
      <c r="L13" s="285"/>
      <c r="M13" s="285"/>
      <c r="N13" s="285"/>
      <c r="O13" s="285"/>
      <c r="P13" s="285"/>
      <c r="Q13" s="285"/>
      <c r="R13" s="285"/>
      <c r="S13" s="285"/>
      <c r="T13" s="285"/>
      <c r="U13" s="285"/>
    </row>
    <row r="15" spans="1:21" ht="26.25" x14ac:dyDescent="0.25">
      <c r="A15" s="178" t="s">
        <v>200</v>
      </c>
    </row>
  </sheetData>
  <protectedRanges>
    <protectedRange sqref="A11:F11 A14:F199" name="Rango2"/>
    <protectedRange sqref="O1:P4 T1:T4 T10:T1048576 O10:P11 O14:P1048576" name="Rango1"/>
  </protectedRanges>
  <mergeCells count="14">
    <mergeCell ref="F4:F5"/>
    <mergeCell ref="A4:A5"/>
    <mergeCell ref="B4:B5"/>
    <mergeCell ref="C4:C5"/>
    <mergeCell ref="D4:D5"/>
    <mergeCell ref="E4:E5"/>
    <mergeCell ref="A12:U12"/>
    <mergeCell ref="A13:U13"/>
    <mergeCell ref="A8:A10"/>
    <mergeCell ref="B8:B10"/>
    <mergeCell ref="C8:C10"/>
    <mergeCell ref="D8:D10"/>
    <mergeCell ref="E8:E10"/>
    <mergeCell ref="U8:U10"/>
  </mergeCells>
  <pageMargins left="0.35433070866141736" right="0.35433070866141736" top="1.1811023622047245" bottom="0.39370078740157483" header="0.31496062992125984" footer="0.31496062992125984"/>
  <pageSetup scale="50" fitToHeight="10" orientation="landscape" r:id="rId1"/>
  <headerFooter>
    <oddHeader>&amp;L&amp;G&amp;C&amp;"-,Negrita"&amp;20
GOBIERNO DEL ESTADO DE SONORA
INFORME DE AVANCE PROGRAMÁTICO 2020&amp;R&amp;"-,Negrita"&amp;14
&amp;16ETCA III-04
TRIMESTRE:__________________</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14999847407452621"/>
    <pageSetUpPr fitToPage="1"/>
  </sheetPr>
  <dimension ref="A1:K17"/>
  <sheetViews>
    <sheetView view="pageLayout" zoomScale="60" zoomScaleNormal="70" zoomScalePageLayoutView="60" workbookViewId="0">
      <selection activeCell="T27" sqref="T27"/>
    </sheetView>
  </sheetViews>
  <sheetFormatPr baseColWidth="10" defaultRowHeight="15.75" x14ac:dyDescent="0.25"/>
  <cols>
    <col min="1" max="1" width="18.5703125" style="181" customWidth="1"/>
    <col min="2" max="2" width="35" customWidth="1"/>
    <col min="3" max="3" width="34.5703125" customWidth="1"/>
    <col min="4" max="4" width="37.140625" customWidth="1"/>
    <col min="5" max="6" width="18" customWidth="1"/>
    <col min="7" max="7" width="15.7109375" customWidth="1"/>
    <col min="8" max="8" width="17.85546875" customWidth="1"/>
    <col min="9" max="9" width="20" customWidth="1"/>
    <col min="10" max="10" width="27.42578125" customWidth="1"/>
    <col min="11" max="11" width="26.85546875" customWidth="1"/>
    <col min="256" max="256" width="3.7109375" customWidth="1"/>
    <col min="257" max="257" width="18.5703125" customWidth="1"/>
    <col min="258" max="258" width="35" customWidth="1"/>
    <col min="259" max="259" width="34.5703125" customWidth="1"/>
    <col min="260" max="260" width="37.140625" customWidth="1"/>
    <col min="261" max="262" width="18" customWidth="1"/>
    <col min="263" max="263" width="15.7109375" customWidth="1"/>
    <col min="264" max="264" width="17.85546875" customWidth="1"/>
    <col min="265" max="265" width="20" customWidth="1"/>
    <col min="266" max="266" width="27.42578125" customWidth="1"/>
    <col min="267" max="267" width="26.85546875" customWidth="1"/>
    <col min="512" max="512" width="3.7109375" customWidth="1"/>
    <col min="513" max="513" width="18.5703125" customWidth="1"/>
    <col min="514" max="514" width="35" customWidth="1"/>
    <col min="515" max="515" width="34.5703125" customWidth="1"/>
    <col min="516" max="516" width="37.140625" customWidth="1"/>
    <col min="517" max="518" width="18" customWidth="1"/>
    <col min="519" max="519" width="15.7109375" customWidth="1"/>
    <col min="520" max="520" width="17.85546875" customWidth="1"/>
    <col min="521" max="521" width="20" customWidth="1"/>
    <col min="522" max="522" width="27.42578125" customWidth="1"/>
    <col min="523" max="523" width="26.85546875" customWidth="1"/>
    <col min="768" max="768" width="3.7109375" customWidth="1"/>
    <col min="769" max="769" width="18.5703125" customWidth="1"/>
    <col min="770" max="770" width="35" customWidth="1"/>
    <col min="771" max="771" width="34.5703125" customWidth="1"/>
    <col min="772" max="772" width="37.140625" customWidth="1"/>
    <col min="773" max="774" width="18" customWidth="1"/>
    <col min="775" max="775" width="15.7109375" customWidth="1"/>
    <col min="776" max="776" width="17.85546875" customWidth="1"/>
    <col min="777" max="777" width="20" customWidth="1"/>
    <col min="778" max="778" width="27.42578125" customWidth="1"/>
    <col min="779" max="779" width="26.85546875" customWidth="1"/>
    <col min="1024" max="1024" width="3.7109375" customWidth="1"/>
    <col min="1025" max="1025" width="18.5703125" customWidth="1"/>
    <col min="1026" max="1026" width="35" customWidth="1"/>
    <col min="1027" max="1027" width="34.5703125" customWidth="1"/>
    <col min="1028" max="1028" width="37.140625" customWidth="1"/>
    <col min="1029" max="1030" width="18" customWidth="1"/>
    <col min="1031" max="1031" width="15.7109375" customWidth="1"/>
    <col min="1032" max="1032" width="17.85546875" customWidth="1"/>
    <col min="1033" max="1033" width="20" customWidth="1"/>
    <col min="1034" max="1034" width="27.42578125" customWidth="1"/>
    <col min="1035" max="1035" width="26.85546875" customWidth="1"/>
    <col min="1280" max="1280" width="3.7109375" customWidth="1"/>
    <col min="1281" max="1281" width="18.5703125" customWidth="1"/>
    <col min="1282" max="1282" width="35" customWidth="1"/>
    <col min="1283" max="1283" width="34.5703125" customWidth="1"/>
    <col min="1284" max="1284" width="37.140625" customWidth="1"/>
    <col min="1285" max="1286" width="18" customWidth="1"/>
    <col min="1287" max="1287" width="15.7109375" customWidth="1"/>
    <col min="1288" max="1288" width="17.85546875" customWidth="1"/>
    <col min="1289" max="1289" width="20" customWidth="1"/>
    <col min="1290" max="1290" width="27.42578125" customWidth="1"/>
    <col min="1291" max="1291" width="26.85546875" customWidth="1"/>
    <col min="1536" max="1536" width="3.7109375" customWidth="1"/>
    <col min="1537" max="1537" width="18.5703125" customWidth="1"/>
    <col min="1538" max="1538" width="35" customWidth="1"/>
    <col min="1539" max="1539" width="34.5703125" customWidth="1"/>
    <col min="1540" max="1540" width="37.140625" customWidth="1"/>
    <col min="1541" max="1542" width="18" customWidth="1"/>
    <col min="1543" max="1543" width="15.7109375" customWidth="1"/>
    <col min="1544" max="1544" width="17.85546875" customWidth="1"/>
    <col min="1545" max="1545" width="20" customWidth="1"/>
    <col min="1546" max="1546" width="27.42578125" customWidth="1"/>
    <col min="1547" max="1547" width="26.85546875" customWidth="1"/>
    <col min="1792" max="1792" width="3.7109375" customWidth="1"/>
    <col min="1793" max="1793" width="18.5703125" customWidth="1"/>
    <col min="1794" max="1794" width="35" customWidth="1"/>
    <col min="1795" max="1795" width="34.5703125" customWidth="1"/>
    <col min="1796" max="1796" width="37.140625" customWidth="1"/>
    <col min="1797" max="1798" width="18" customWidth="1"/>
    <col min="1799" max="1799" width="15.7109375" customWidth="1"/>
    <col min="1800" max="1800" width="17.85546875" customWidth="1"/>
    <col min="1801" max="1801" width="20" customWidth="1"/>
    <col min="1802" max="1802" width="27.42578125" customWidth="1"/>
    <col min="1803" max="1803" width="26.85546875" customWidth="1"/>
    <col min="2048" max="2048" width="3.7109375" customWidth="1"/>
    <col min="2049" max="2049" width="18.5703125" customWidth="1"/>
    <col min="2050" max="2050" width="35" customWidth="1"/>
    <col min="2051" max="2051" width="34.5703125" customWidth="1"/>
    <col min="2052" max="2052" width="37.140625" customWidth="1"/>
    <col min="2053" max="2054" width="18" customWidth="1"/>
    <col min="2055" max="2055" width="15.7109375" customWidth="1"/>
    <col min="2056" max="2056" width="17.85546875" customWidth="1"/>
    <col min="2057" max="2057" width="20" customWidth="1"/>
    <col min="2058" max="2058" width="27.42578125" customWidth="1"/>
    <col min="2059" max="2059" width="26.85546875" customWidth="1"/>
    <col min="2304" max="2304" width="3.7109375" customWidth="1"/>
    <col min="2305" max="2305" width="18.5703125" customWidth="1"/>
    <col min="2306" max="2306" width="35" customWidth="1"/>
    <col min="2307" max="2307" width="34.5703125" customWidth="1"/>
    <col min="2308" max="2308" width="37.140625" customWidth="1"/>
    <col min="2309" max="2310" width="18" customWidth="1"/>
    <col min="2311" max="2311" width="15.7109375" customWidth="1"/>
    <col min="2312" max="2312" width="17.85546875" customWidth="1"/>
    <col min="2313" max="2313" width="20" customWidth="1"/>
    <col min="2314" max="2314" width="27.42578125" customWidth="1"/>
    <col min="2315" max="2315" width="26.85546875" customWidth="1"/>
    <col min="2560" max="2560" width="3.7109375" customWidth="1"/>
    <col min="2561" max="2561" width="18.5703125" customWidth="1"/>
    <col min="2562" max="2562" width="35" customWidth="1"/>
    <col min="2563" max="2563" width="34.5703125" customWidth="1"/>
    <col min="2564" max="2564" width="37.140625" customWidth="1"/>
    <col min="2565" max="2566" width="18" customWidth="1"/>
    <col min="2567" max="2567" width="15.7109375" customWidth="1"/>
    <col min="2568" max="2568" width="17.85546875" customWidth="1"/>
    <col min="2569" max="2569" width="20" customWidth="1"/>
    <col min="2570" max="2570" width="27.42578125" customWidth="1"/>
    <col min="2571" max="2571" width="26.85546875" customWidth="1"/>
    <col min="2816" max="2816" width="3.7109375" customWidth="1"/>
    <col min="2817" max="2817" width="18.5703125" customWidth="1"/>
    <col min="2818" max="2818" width="35" customWidth="1"/>
    <col min="2819" max="2819" width="34.5703125" customWidth="1"/>
    <col min="2820" max="2820" width="37.140625" customWidth="1"/>
    <col min="2821" max="2822" width="18" customWidth="1"/>
    <col min="2823" max="2823" width="15.7109375" customWidth="1"/>
    <col min="2824" max="2824" width="17.85546875" customWidth="1"/>
    <col min="2825" max="2825" width="20" customWidth="1"/>
    <col min="2826" max="2826" width="27.42578125" customWidth="1"/>
    <col min="2827" max="2827" width="26.85546875" customWidth="1"/>
    <col min="3072" max="3072" width="3.7109375" customWidth="1"/>
    <col min="3073" max="3073" width="18.5703125" customWidth="1"/>
    <col min="3074" max="3074" width="35" customWidth="1"/>
    <col min="3075" max="3075" width="34.5703125" customWidth="1"/>
    <col min="3076" max="3076" width="37.140625" customWidth="1"/>
    <col min="3077" max="3078" width="18" customWidth="1"/>
    <col min="3079" max="3079" width="15.7109375" customWidth="1"/>
    <col min="3080" max="3080" width="17.85546875" customWidth="1"/>
    <col min="3081" max="3081" width="20" customWidth="1"/>
    <col min="3082" max="3082" width="27.42578125" customWidth="1"/>
    <col min="3083" max="3083" width="26.85546875" customWidth="1"/>
    <col min="3328" max="3328" width="3.7109375" customWidth="1"/>
    <col min="3329" max="3329" width="18.5703125" customWidth="1"/>
    <col min="3330" max="3330" width="35" customWidth="1"/>
    <col min="3331" max="3331" width="34.5703125" customWidth="1"/>
    <col min="3332" max="3332" width="37.140625" customWidth="1"/>
    <col min="3333" max="3334" width="18" customWidth="1"/>
    <col min="3335" max="3335" width="15.7109375" customWidth="1"/>
    <col min="3336" max="3336" width="17.85546875" customWidth="1"/>
    <col min="3337" max="3337" width="20" customWidth="1"/>
    <col min="3338" max="3338" width="27.42578125" customWidth="1"/>
    <col min="3339" max="3339" width="26.85546875" customWidth="1"/>
    <col min="3584" max="3584" width="3.7109375" customWidth="1"/>
    <col min="3585" max="3585" width="18.5703125" customWidth="1"/>
    <col min="3586" max="3586" width="35" customWidth="1"/>
    <col min="3587" max="3587" width="34.5703125" customWidth="1"/>
    <col min="3588" max="3588" width="37.140625" customWidth="1"/>
    <col min="3589" max="3590" width="18" customWidth="1"/>
    <col min="3591" max="3591" width="15.7109375" customWidth="1"/>
    <col min="3592" max="3592" width="17.85546875" customWidth="1"/>
    <col min="3593" max="3593" width="20" customWidth="1"/>
    <col min="3594" max="3594" width="27.42578125" customWidth="1"/>
    <col min="3595" max="3595" width="26.85546875" customWidth="1"/>
    <col min="3840" max="3840" width="3.7109375" customWidth="1"/>
    <col min="3841" max="3841" width="18.5703125" customWidth="1"/>
    <col min="3842" max="3842" width="35" customWidth="1"/>
    <col min="3843" max="3843" width="34.5703125" customWidth="1"/>
    <col min="3844" max="3844" width="37.140625" customWidth="1"/>
    <col min="3845" max="3846" width="18" customWidth="1"/>
    <col min="3847" max="3847" width="15.7109375" customWidth="1"/>
    <col min="3848" max="3848" width="17.85546875" customWidth="1"/>
    <col min="3849" max="3849" width="20" customWidth="1"/>
    <col min="3850" max="3850" width="27.42578125" customWidth="1"/>
    <col min="3851" max="3851" width="26.85546875" customWidth="1"/>
    <col min="4096" max="4096" width="3.7109375" customWidth="1"/>
    <col min="4097" max="4097" width="18.5703125" customWidth="1"/>
    <col min="4098" max="4098" width="35" customWidth="1"/>
    <col min="4099" max="4099" width="34.5703125" customWidth="1"/>
    <col min="4100" max="4100" width="37.140625" customWidth="1"/>
    <col min="4101" max="4102" width="18" customWidth="1"/>
    <col min="4103" max="4103" width="15.7109375" customWidth="1"/>
    <col min="4104" max="4104" width="17.85546875" customWidth="1"/>
    <col min="4105" max="4105" width="20" customWidth="1"/>
    <col min="4106" max="4106" width="27.42578125" customWidth="1"/>
    <col min="4107" max="4107" width="26.85546875" customWidth="1"/>
    <col min="4352" max="4352" width="3.7109375" customWidth="1"/>
    <col min="4353" max="4353" width="18.5703125" customWidth="1"/>
    <col min="4354" max="4354" width="35" customWidth="1"/>
    <col min="4355" max="4355" width="34.5703125" customWidth="1"/>
    <col min="4356" max="4356" width="37.140625" customWidth="1"/>
    <col min="4357" max="4358" width="18" customWidth="1"/>
    <col min="4359" max="4359" width="15.7109375" customWidth="1"/>
    <col min="4360" max="4360" width="17.85546875" customWidth="1"/>
    <col min="4361" max="4361" width="20" customWidth="1"/>
    <col min="4362" max="4362" width="27.42578125" customWidth="1"/>
    <col min="4363" max="4363" width="26.85546875" customWidth="1"/>
    <col min="4608" max="4608" width="3.7109375" customWidth="1"/>
    <col min="4609" max="4609" width="18.5703125" customWidth="1"/>
    <col min="4610" max="4610" width="35" customWidth="1"/>
    <col min="4611" max="4611" width="34.5703125" customWidth="1"/>
    <col min="4612" max="4612" width="37.140625" customWidth="1"/>
    <col min="4613" max="4614" width="18" customWidth="1"/>
    <col min="4615" max="4615" width="15.7109375" customWidth="1"/>
    <col min="4616" max="4616" width="17.85546875" customWidth="1"/>
    <col min="4617" max="4617" width="20" customWidth="1"/>
    <col min="4618" max="4618" width="27.42578125" customWidth="1"/>
    <col min="4619" max="4619" width="26.85546875" customWidth="1"/>
    <col min="4864" max="4864" width="3.7109375" customWidth="1"/>
    <col min="4865" max="4865" width="18.5703125" customWidth="1"/>
    <col min="4866" max="4866" width="35" customWidth="1"/>
    <col min="4867" max="4867" width="34.5703125" customWidth="1"/>
    <col min="4868" max="4868" width="37.140625" customWidth="1"/>
    <col min="4869" max="4870" width="18" customWidth="1"/>
    <col min="4871" max="4871" width="15.7109375" customWidth="1"/>
    <col min="4872" max="4872" width="17.85546875" customWidth="1"/>
    <col min="4873" max="4873" width="20" customWidth="1"/>
    <col min="4874" max="4874" width="27.42578125" customWidth="1"/>
    <col min="4875" max="4875" width="26.85546875" customWidth="1"/>
    <col min="5120" max="5120" width="3.7109375" customWidth="1"/>
    <col min="5121" max="5121" width="18.5703125" customWidth="1"/>
    <col min="5122" max="5122" width="35" customWidth="1"/>
    <col min="5123" max="5123" width="34.5703125" customWidth="1"/>
    <col min="5124" max="5124" width="37.140625" customWidth="1"/>
    <col min="5125" max="5126" width="18" customWidth="1"/>
    <col min="5127" max="5127" width="15.7109375" customWidth="1"/>
    <col min="5128" max="5128" width="17.85546875" customWidth="1"/>
    <col min="5129" max="5129" width="20" customWidth="1"/>
    <col min="5130" max="5130" width="27.42578125" customWidth="1"/>
    <col min="5131" max="5131" width="26.85546875" customWidth="1"/>
    <col min="5376" max="5376" width="3.7109375" customWidth="1"/>
    <col min="5377" max="5377" width="18.5703125" customWidth="1"/>
    <col min="5378" max="5378" width="35" customWidth="1"/>
    <col min="5379" max="5379" width="34.5703125" customWidth="1"/>
    <col min="5380" max="5380" width="37.140625" customWidth="1"/>
    <col min="5381" max="5382" width="18" customWidth="1"/>
    <col min="5383" max="5383" width="15.7109375" customWidth="1"/>
    <col min="5384" max="5384" width="17.85546875" customWidth="1"/>
    <col min="5385" max="5385" width="20" customWidth="1"/>
    <col min="5386" max="5386" width="27.42578125" customWidth="1"/>
    <col min="5387" max="5387" width="26.85546875" customWidth="1"/>
    <col min="5632" max="5632" width="3.7109375" customWidth="1"/>
    <col min="5633" max="5633" width="18.5703125" customWidth="1"/>
    <col min="5634" max="5634" width="35" customWidth="1"/>
    <col min="5635" max="5635" width="34.5703125" customWidth="1"/>
    <col min="5636" max="5636" width="37.140625" customWidth="1"/>
    <col min="5637" max="5638" width="18" customWidth="1"/>
    <col min="5639" max="5639" width="15.7109375" customWidth="1"/>
    <col min="5640" max="5640" width="17.85546875" customWidth="1"/>
    <col min="5641" max="5641" width="20" customWidth="1"/>
    <col min="5642" max="5642" width="27.42578125" customWidth="1"/>
    <col min="5643" max="5643" width="26.85546875" customWidth="1"/>
    <col min="5888" max="5888" width="3.7109375" customWidth="1"/>
    <col min="5889" max="5889" width="18.5703125" customWidth="1"/>
    <col min="5890" max="5890" width="35" customWidth="1"/>
    <col min="5891" max="5891" width="34.5703125" customWidth="1"/>
    <col min="5892" max="5892" width="37.140625" customWidth="1"/>
    <col min="5893" max="5894" width="18" customWidth="1"/>
    <col min="5895" max="5895" width="15.7109375" customWidth="1"/>
    <col min="5896" max="5896" width="17.85546875" customWidth="1"/>
    <col min="5897" max="5897" width="20" customWidth="1"/>
    <col min="5898" max="5898" width="27.42578125" customWidth="1"/>
    <col min="5899" max="5899" width="26.85546875" customWidth="1"/>
    <col min="6144" max="6144" width="3.7109375" customWidth="1"/>
    <col min="6145" max="6145" width="18.5703125" customWidth="1"/>
    <col min="6146" max="6146" width="35" customWidth="1"/>
    <col min="6147" max="6147" width="34.5703125" customWidth="1"/>
    <col min="6148" max="6148" width="37.140625" customWidth="1"/>
    <col min="6149" max="6150" width="18" customWidth="1"/>
    <col min="6151" max="6151" width="15.7109375" customWidth="1"/>
    <col min="6152" max="6152" width="17.85546875" customWidth="1"/>
    <col min="6153" max="6153" width="20" customWidth="1"/>
    <col min="6154" max="6154" width="27.42578125" customWidth="1"/>
    <col min="6155" max="6155" width="26.85546875" customWidth="1"/>
    <col min="6400" max="6400" width="3.7109375" customWidth="1"/>
    <col min="6401" max="6401" width="18.5703125" customWidth="1"/>
    <col min="6402" max="6402" width="35" customWidth="1"/>
    <col min="6403" max="6403" width="34.5703125" customWidth="1"/>
    <col min="6404" max="6404" width="37.140625" customWidth="1"/>
    <col min="6405" max="6406" width="18" customWidth="1"/>
    <col min="6407" max="6407" width="15.7109375" customWidth="1"/>
    <col min="6408" max="6408" width="17.85546875" customWidth="1"/>
    <col min="6409" max="6409" width="20" customWidth="1"/>
    <col min="6410" max="6410" width="27.42578125" customWidth="1"/>
    <col min="6411" max="6411" width="26.85546875" customWidth="1"/>
    <col min="6656" max="6656" width="3.7109375" customWidth="1"/>
    <col min="6657" max="6657" width="18.5703125" customWidth="1"/>
    <col min="6658" max="6658" width="35" customWidth="1"/>
    <col min="6659" max="6659" width="34.5703125" customWidth="1"/>
    <col min="6660" max="6660" width="37.140625" customWidth="1"/>
    <col min="6661" max="6662" width="18" customWidth="1"/>
    <col min="6663" max="6663" width="15.7109375" customWidth="1"/>
    <col min="6664" max="6664" width="17.85546875" customWidth="1"/>
    <col min="6665" max="6665" width="20" customWidth="1"/>
    <col min="6666" max="6666" width="27.42578125" customWidth="1"/>
    <col min="6667" max="6667" width="26.85546875" customWidth="1"/>
    <col min="6912" max="6912" width="3.7109375" customWidth="1"/>
    <col min="6913" max="6913" width="18.5703125" customWidth="1"/>
    <col min="6914" max="6914" width="35" customWidth="1"/>
    <col min="6915" max="6915" width="34.5703125" customWidth="1"/>
    <col min="6916" max="6916" width="37.140625" customWidth="1"/>
    <col min="6917" max="6918" width="18" customWidth="1"/>
    <col min="6919" max="6919" width="15.7109375" customWidth="1"/>
    <col min="6920" max="6920" width="17.85546875" customWidth="1"/>
    <col min="6921" max="6921" width="20" customWidth="1"/>
    <col min="6922" max="6922" width="27.42578125" customWidth="1"/>
    <col min="6923" max="6923" width="26.85546875" customWidth="1"/>
    <col min="7168" max="7168" width="3.7109375" customWidth="1"/>
    <col min="7169" max="7169" width="18.5703125" customWidth="1"/>
    <col min="7170" max="7170" width="35" customWidth="1"/>
    <col min="7171" max="7171" width="34.5703125" customWidth="1"/>
    <col min="7172" max="7172" width="37.140625" customWidth="1"/>
    <col min="7173" max="7174" width="18" customWidth="1"/>
    <col min="7175" max="7175" width="15.7109375" customWidth="1"/>
    <col min="7176" max="7176" width="17.85546875" customWidth="1"/>
    <col min="7177" max="7177" width="20" customWidth="1"/>
    <col min="7178" max="7178" width="27.42578125" customWidth="1"/>
    <col min="7179" max="7179" width="26.85546875" customWidth="1"/>
    <col min="7424" max="7424" width="3.7109375" customWidth="1"/>
    <col min="7425" max="7425" width="18.5703125" customWidth="1"/>
    <col min="7426" max="7426" width="35" customWidth="1"/>
    <col min="7427" max="7427" width="34.5703125" customWidth="1"/>
    <col min="7428" max="7428" width="37.140625" customWidth="1"/>
    <col min="7429" max="7430" width="18" customWidth="1"/>
    <col min="7431" max="7431" width="15.7109375" customWidth="1"/>
    <col min="7432" max="7432" width="17.85546875" customWidth="1"/>
    <col min="7433" max="7433" width="20" customWidth="1"/>
    <col min="7434" max="7434" width="27.42578125" customWidth="1"/>
    <col min="7435" max="7435" width="26.85546875" customWidth="1"/>
    <col min="7680" max="7680" width="3.7109375" customWidth="1"/>
    <col min="7681" max="7681" width="18.5703125" customWidth="1"/>
    <col min="7682" max="7682" width="35" customWidth="1"/>
    <col min="7683" max="7683" width="34.5703125" customWidth="1"/>
    <col min="7684" max="7684" width="37.140625" customWidth="1"/>
    <col min="7685" max="7686" width="18" customWidth="1"/>
    <col min="7687" max="7687" width="15.7109375" customWidth="1"/>
    <col min="7688" max="7688" width="17.85546875" customWidth="1"/>
    <col min="7689" max="7689" width="20" customWidth="1"/>
    <col min="7690" max="7690" width="27.42578125" customWidth="1"/>
    <col min="7691" max="7691" width="26.85546875" customWidth="1"/>
    <col min="7936" max="7936" width="3.7109375" customWidth="1"/>
    <col min="7937" max="7937" width="18.5703125" customWidth="1"/>
    <col min="7938" max="7938" width="35" customWidth="1"/>
    <col min="7939" max="7939" width="34.5703125" customWidth="1"/>
    <col min="7940" max="7940" width="37.140625" customWidth="1"/>
    <col min="7941" max="7942" width="18" customWidth="1"/>
    <col min="7943" max="7943" width="15.7109375" customWidth="1"/>
    <col min="7944" max="7944" width="17.85546875" customWidth="1"/>
    <col min="7945" max="7945" width="20" customWidth="1"/>
    <col min="7946" max="7946" width="27.42578125" customWidth="1"/>
    <col min="7947" max="7947" width="26.85546875" customWidth="1"/>
    <col min="8192" max="8192" width="3.7109375" customWidth="1"/>
    <col min="8193" max="8193" width="18.5703125" customWidth="1"/>
    <col min="8194" max="8194" width="35" customWidth="1"/>
    <col min="8195" max="8195" width="34.5703125" customWidth="1"/>
    <col min="8196" max="8196" width="37.140625" customWidth="1"/>
    <col min="8197" max="8198" width="18" customWidth="1"/>
    <col min="8199" max="8199" width="15.7109375" customWidth="1"/>
    <col min="8200" max="8200" width="17.85546875" customWidth="1"/>
    <col min="8201" max="8201" width="20" customWidth="1"/>
    <col min="8202" max="8202" width="27.42578125" customWidth="1"/>
    <col min="8203" max="8203" width="26.85546875" customWidth="1"/>
    <col min="8448" max="8448" width="3.7109375" customWidth="1"/>
    <col min="8449" max="8449" width="18.5703125" customWidth="1"/>
    <col min="8450" max="8450" width="35" customWidth="1"/>
    <col min="8451" max="8451" width="34.5703125" customWidth="1"/>
    <col min="8452" max="8452" width="37.140625" customWidth="1"/>
    <col min="8453" max="8454" width="18" customWidth="1"/>
    <col min="8455" max="8455" width="15.7109375" customWidth="1"/>
    <col min="8456" max="8456" width="17.85546875" customWidth="1"/>
    <col min="8457" max="8457" width="20" customWidth="1"/>
    <col min="8458" max="8458" width="27.42578125" customWidth="1"/>
    <col min="8459" max="8459" width="26.85546875" customWidth="1"/>
    <col min="8704" max="8704" width="3.7109375" customWidth="1"/>
    <col min="8705" max="8705" width="18.5703125" customWidth="1"/>
    <col min="8706" max="8706" width="35" customWidth="1"/>
    <col min="8707" max="8707" width="34.5703125" customWidth="1"/>
    <col min="8708" max="8708" width="37.140625" customWidth="1"/>
    <col min="8709" max="8710" width="18" customWidth="1"/>
    <col min="8711" max="8711" width="15.7109375" customWidth="1"/>
    <col min="8712" max="8712" width="17.85546875" customWidth="1"/>
    <col min="8713" max="8713" width="20" customWidth="1"/>
    <col min="8714" max="8714" width="27.42578125" customWidth="1"/>
    <col min="8715" max="8715" width="26.85546875" customWidth="1"/>
    <col min="8960" max="8960" width="3.7109375" customWidth="1"/>
    <col min="8961" max="8961" width="18.5703125" customWidth="1"/>
    <col min="8962" max="8962" width="35" customWidth="1"/>
    <col min="8963" max="8963" width="34.5703125" customWidth="1"/>
    <col min="8964" max="8964" width="37.140625" customWidth="1"/>
    <col min="8965" max="8966" width="18" customWidth="1"/>
    <col min="8967" max="8967" width="15.7109375" customWidth="1"/>
    <col min="8968" max="8968" width="17.85546875" customWidth="1"/>
    <col min="8969" max="8969" width="20" customWidth="1"/>
    <col min="8970" max="8970" width="27.42578125" customWidth="1"/>
    <col min="8971" max="8971" width="26.85546875" customWidth="1"/>
    <col min="9216" max="9216" width="3.7109375" customWidth="1"/>
    <col min="9217" max="9217" width="18.5703125" customWidth="1"/>
    <col min="9218" max="9218" width="35" customWidth="1"/>
    <col min="9219" max="9219" width="34.5703125" customWidth="1"/>
    <col min="9220" max="9220" width="37.140625" customWidth="1"/>
    <col min="9221" max="9222" width="18" customWidth="1"/>
    <col min="9223" max="9223" width="15.7109375" customWidth="1"/>
    <col min="9224" max="9224" width="17.85546875" customWidth="1"/>
    <col min="9225" max="9225" width="20" customWidth="1"/>
    <col min="9226" max="9226" width="27.42578125" customWidth="1"/>
    <col min="9227" max="9227" width="26.85546875" customWidth="1"/>
    <col min="9472" max="9472" width="3.7109375" customWidth="1"/>
    <col min="9473" max="9473" width="18.5703125" customWidth="1"/>
    <col min="9474" max="9474" width="35" customWidth="1"/>
    <col min="9475" max="9475" width="34.5703125" customWidth="1"/>
    <col min="9476" max="9476" width="37.140625" customWidth="1"/>
    <col min="9477" max="9478" width="18" customWidth="1"/>
    <col min="9479" max="9479" width="15.7109375" customWidth="1"/>
    <col min="9480" max="9480" width="17.85546875" customWidth="1"/>
    <col min="9481" max="9481" width="20" customWidth="1"/>
    <col min="9482" max="9482" width="27.42578125" customWidth="1"/>
    <col min="9483" max="9483" width="26.85546875" customWidth="1"/>
    <col min="9728" max="9728" width="3.7109375" customWidth="1"/>
    <col min="9729" max="9729" width="18.5703125" customWidth="1"/>
    <col min="9730" max="9730" width="35" customWidth="1"/>
    <col min="9731" max="9731" width="34.5703125" customWidth="1"/>
    <col min="9732" max="9732" width="37.140625" customWidth="1"/>
    <col min="9733" max="9734" width="18" customWidth="1"/>
    <col min="9735" max="9735" width="15.7109375" customWidth="1"/>
    <col min="9736" max="9736" width="17.85546875" customWidth="1"/>
    <col min="9737" max="9737" width="20" customWidth="1"/>
    <col min="9738" max="9738" width="27.42578125" customWidth="1"/>
    <col min="9739" max="9739" width="26.85546875" customWidth="1"/>
    <col min="9984" max="9984" width="3.7109375" customWidth="1"/>
    <col min="9985" max="9985" width="18.5703125" customWidth="1"/>
    <col min="9986" max="9986" width="35" customWidth="1"/>
    <col min="9987" max="9987" width="34.5703125" customWidth="1"/>
    <col min="9988" max="9988" width="37.140625" customWidth="1"/>
    <col min="9989" max="9990" width="18" customWidth="1"/>
    <col min="9991" max="9991" width="15.7109375" customWidth="1"/>
    <col min="9992" max="9992" width="17.85546875" customWidth="1"/>
    <col min="9993" max="9993" width="20" customWidth="1"/>
    <col min="9994" max="9994" width="27.42578125" customWidth="1"/>
    <col min="9995" max="9995" width="26.85546875" customWidth="1"/>
    <col min="10240" max="10240" width="3.7109375" customWidth="1"/>
    <col min="10241" max="10241" width="18.5703125" customWidth="1"/>
    <col min="10242" max="10242" width="35" customWidth="1"/>
    <col min="10243" max="10243" width="34.5703125" customWidth="1"/>
    <col min="10244" max="10244" width="37.140625" customWidth="1"/>
    <col min="10245" max="10246" width="18" customWidth="1"/>
    <col min="10247" max="10247" width="15.7109375" customWidth="1"/>
    <col min="10248" max="10248" width="17.85546875" customWidth="1"/>
    <col min="10249" max="10249" width="20" customWidth="1"/>
    <col min="10250" max="10250" width="27.42578125" customWidth="1"/>
    <col min="10251" max="10251" width="26.85546875" customWidth="1"/>
    <col min="10496" max="10496" width="3.7109375" customWidth="1"/>
    <col min="10497" max="10497" width="18.5703125" customWidth="1"/>
    <col min="10498" max="10498" width="35" customWidth="1"/>
    <col min="10499" max="10499" width="34.5703125" customWidth="1"/>
    <col min="10500" max="10500" width="37.140625" customWidth="1"/>
    <col min="10501" max="10502" width="18" customWidth="1"/>
    <col min="10503" max="10503" width="15.7109375" customWidth="1"/>
    <col min="10504" max="10504" width="17.85546875" customWidth="1"/>
    <col min="10505" max="10505" width="20" customWidth="1"/>
    <col min="10506" max="10506" width="27.42578125" customWidth="1"/>
    <col min="10507" max="10507" width="26.85546875" customWidth="1"/>
    <col min="10752" max="10752" width="3.7109375" customWidth="1"/>
    <col min="10753" max="10753" width="18.5703125" customWidth="1"/>
    <col min="10754" max="10754" width="35" customWidth="1"/>
    <col min="10755" max="10755" width="34.5703125" customWidth="1"/>
    <col min="10756" max="10756" width="37.140625" customWidth="1"/>
    <col min="10757" max="10758" width="18" customWidth="1"/>
    <col min="10759" max="10759" width="15.7109375" customWidth="1"/>
    <col min="10760" max="10760" width="17.85546875" customWidth="1"/>
    <col min="10761" max="10761" width="20" customWidth="1"/>
    <col min="10762" max="10762" width="27.42578125" customWidth="1"/>
    <col min="10763" max="10763" width="26.85546875" customWidth="1"/>
    <col min="11008" max="11008" width="3.7109375" customWidth="1"/>
    <col min="11009" max="11009" width="18.5703125" customWidth="1"/>
    <col min="11010" max="11010" width="35" customWidth="1"/>
    <col min="11011" max="11011" width="34.5703125" customWidth="1"/>
    <col min="11012" max="11012" width="37.140625" customWidth="1"/>
    <col min="11013" max="11014" width="18" customWidth="1"/>
    <col min="11015" max="11015" width="15.7109375" customWidth="1"/>
    <col min="11016" max="11016" width="17.85546875" customWidth="1"/>
    <col min="11017" max="11017" width="20" customWidth="1"/>
    <col min="11018" max="11018" width="27.42578125" customWidth="1"/>
    <col min="11019" max="11019" width="26.85546875" customWidth="1"/>
    <col min="11264" max="11264" width="3.7109375" customWidth="1"/>
    <col min="11265" max="11265" width="18.5703125" customWidth="1"/>
    <col min="11266" max="11266" width="35" customWidth="1"/>
    <col min="11267" max="11267" width="34.5703125" customWidth="1"/>
    <col min="11268" max="11268" width="37.140625" customWidth="1"/>
    <col min="11269" max="11270" width="18" customWidth="1"/>
    <col min="11271" max="11271" width="15.7109375" customWidth="1"/>
    <col min="11272" max="11272" width="17.85546875" customWidth="1"/>
    <col min="11273" max="11273" width="20" customWidth="1"/>
    <col min="11274" max="11274" width="27.42578125" customWidth="1"/>
    <col min="11275" max="11275" width="26.85546875" customWidth="1"/>
    <col min="11520" max="11520" width="3.7109375" customWidth="1"/>
    <col min="11521" max="11521" width="18.5703125" customWidth="1"/>
    <col min="11522" max="11522" width="35" customWidth="1"/>
    <col min="11523" max="11523" width="34.5703125" customWidth="1"/>
    <col min="11524" max="11524" width="37.140625" customWidth="1"/>
    <col min="11525" max="11526" width="18" customWidth="1"/>
    <col min="11527" max="11527" width="15.7109375" customWidth="1"/>
    <col min="11528" max="11528" width="17.85546875" customWidth="1"/>
    <col min="11529" max="11529" width="20" customWidth="1"/>
    <col min="11530" max="11530" width="27.42578125" customWidth="1"/>
    <col min="11531" max="11531" width="26.85546875" customWidth="1"/>
    <col min="11776" max="11776" width="3.7109375" customWidth="1"/>
    <col min="11777" max="11777" width="18.5703125" customWidth="1"/>
    <col min="11778" max="11778" width="35" customWidth="1"/>
    <col min="11779" max="11779" width="34.5703125" customWidth="1"/>
    <col min="11780" max="11780" width="37.140625" customWidth="1"/>
    <col min="11781" max="11782" width="18" customWidth="1"/>
    <col min="11783" max="11783" width="15.7109375" customWidth="1"/>
    <col min="11784" max="11784" width="17.85546875" customWidth="1"/>
    <col min="11785" max="11785" width="20" customWidth="1"/>
    <col min="11786" max="11786" width="27.42578125" customWidth="1"/>
    <col min="11787" max="11787" width="26.85546875" customWidth="1"/>
    <col min="12032" max="12032" width="3.7109375" customWidth="1"/>
    <col min="12033" max="12033" width="18.5703125" customWidth="1"/>
    <col min="12034" max="12034" width="35" customWidth="1"/>
    <col min="12035" max="12035" width="34.5703125" customWidth="1"/>
    <col min="12036" max="12036" width="37.140625" customWidth="1"/>
    <col min="12037" max="12038" width="18" customWidth="1"/>
    <col min="12039" max="12039" width="15.7109375" customWidth="1"/>
    <col min="12040" max="12040" width="17.85546875" customWidth="1"/>
    <col min="12041" max="12041" width="20" customWidth="1"/>
    <col min="12042" max="12042" width="27.42578125" customWidth="1"/>
    <col min="12043" max="12043" width="26.85546875" customWidth="1"/>
    <col min="12288" max="12288" width="3.7109375" customWidth="1"/>
    <col min="12289" max="12289" width="18.5703125" customWidth="1"/>
    <col min="12290" max="12290" width="35" customWidth="1"/>
    <col min="12291" max="12291" width="34.5703125" customWidth="1"/>
    <col min="12292" max="12292" width="37.140625" customWidth="1"/>
    <col min="12293" max="12294" width="18" customWidth="1"/>
    <col min="12295" max="12295" width="15.7109375" customWidth="1"/>
    <col min="12296" max="12296" width="17.85546875" customWidth="1"/>
    <col min="12297" max="12297" width="20" customWidth="1"/>
    <col min="12298" max="12298" width="27.42578125" customWidth="1"/>
    <col min="12299" max="12299" width="26.85546875" customWidth="1"/>
    <col min="12544" max="12544" width="3.7109375" customWidth="1"/>
    <col min="12545" max="12545" width="18.5703125" customWidth="1"/>
    <col min="12546" max="12546" width="35" customWidth="1"/>
    <col min="12547" max="12547" width="34.5703125" customWidth="1"/>
    <col min="12548" max="12548" width="37.140625" customWidth="1"/>
    <col min="12549" max="12550" width="18" customWidth="1"/>
    <col min="12551" max="12551" width="15.7109375" customWidth="1"/>
    <col min="12552" max="12552" width="17.85546875" customWidth="1"/>
    <col min="12553" max="12553" width="20" customWidth="1"/>
    <col min="12554" max="12554" width="27.42578125" customWidth="1"/>
    <col min="12555" max="12555" width="26.85546875" customWidth="1"/>
    <col min="12800" max="12800" width="3.7109375" customWidth="1"/>
    <col min="12801" max="12801" width="18.5703125" customWidth="1"/>
    <col min="12802" max="12802" width="35" customWidth="1"/>
    <col min="12803" max="12803" width="34.5703125" customWidth="1"/>
    <col min="12804" max="12804" width="37.140625" customWidth="1"/>
    <col min="12805" max="12806" width="18" customWidth="1"/>
    <col min="12807" max="12807" width="15.7109375" customWidth="1"/>
    <col min="12808" max="12808" width="17.85546875" customWidth="1"/>
    <col min="12809" max="12809" width="20" customWidth="1"/>
    <col min="12810" max="12810" width="27.42578125" customWidth="1"/>
    <col min="12811" max="12811" width="26.85546875" customWidth="1"/>
    <col min="13056" max="13056" width="3.7109375" customWidth="1"/>
    <col min="13057" max="13057" width="18.5703125" customWidth="1"/>
    <col min="13058" max="13058" width="35" customWidth="1"/>
    <col min="13059" max="13059" width="34.5703125" customWidth="1"/>
    <col min="13060" max="13060" width="37.140625" customWidth="1"/>
    <col min="13061" max="13062" width="18" customWidth="1"/>
    <col min="13063" max="13063" width="15.7109375" customWidth="1"/>
    <col min="13064" max="13064" width="17.85546875" customWidth="1"/>
    <col min="13065" max="13065" width="20" customWidth="1"/>
    <col min="13066" max="13066" width="27.42578125" customWidth="1"/>
    <col min="13067" max="13067" width="26.85546875" customWidth="1"/>
    <col min="13312" max="13312" width="3.7109375" customWidth="1"/>
    <col min="13313" max="13313" width="18.5703125" customWidth="1"/>
    <col min="13314" max="13314" width="35" customWidth="1"/>
    <col min="13315" max="13315" width="34.5703125" customWidth="1"/>
    <col min="13316" max="13316" width="37.140625" customWidth="1"/>
    <col min="13317" max="13318" width="18" customWidth="1"/>
    <col min="13319" max="13319" width="15.7109375" customWidth="1"/>
    <col min="13320" max="13320" width="17.85546875" customWidth="1"/>
    <col min="13321" max="13321" width="20" customWidth="1"/>
    <col min="13322" max="13322" width="27.42578125" customWidth="1"/>
    <col min="13323" max="13323" width="26.85546875" customWidth="1"/>
    <col min="13568" max="13568" width="3.7109375" customWidth="1"/>
    <col min="13569" max="13569" width="18.5703125" customWidth="1"/>
    <col min="13570" max="13570" width="35" customWidth="1"/>
    <col min="13571" max="13571" width="34.5703125" customWidth="1"/>
    <col min="13572" max="13572" width="37.140625" customWidth="1"/>
    <col min="13573" max="13574" width="18" customWidth="1"/>
    <col min="13575" max="13575" width="15.7109375" customWidth="1"/>
    <col min="13576" max="13576" width="17.85546875" customWidth="1"/>
    <col min="13577" max="13577" width="20" customWidth="1"/>
    <col min="13578" max="13578" width="27.42578125" customWidth="1"/>
    <col min="13579" max="13579" width="26.85546875" customWidth="1"/>
    <col min="13824" max="13824" width="3.7109375" customWidth="1"/>
    <col min="13825" max="13825" width="18.5703125" customWidth="1"/>
    <col min="13826" max="13826" width="35" customWidth="1"/>
    <col min="13827" max="13827" width="34.5703125" customWidth="1"/>
    <col min="13828" max="13828" width="37.140625" customWidth="1"/>
    <col min="13829" max="13830" width="18" customWidth="1"/>
    <col min="13831" max="13831" width="15.7109375" customWidth="1"/>
    <col min="13832" max="13832" width="17.85546875" customWidth="1"/>
    <col min="13833" max="13833" width="20" customWidth="1"/>
    <col min="13834" max="13834" width="27.42578125" customWidth="1"/>
    <col min="13835" max="13835" width="26.85546875" customWidth="1"/>
    <col min="14080" max="14080" width="3.7109375" customWidth="1"/>
    <col min="14081" max="14081" width="18.5703125" customWidth="1"/>
    <col min="14082" max="14082" width="35" customWidth="1"/>
    <col min="14083" max="14083" width="34.5703125" customWidth="1"/>
    <col min="14084" max="14084" width="37.140625" customWidth="1"/>
    <col min="14085" max="14086" width="18" customWidth="1"/>
    <col min="14087" max="14087" width="15.7109375" customWidth="1"/>
    <col min="14088" max="14088" width="17.85546875" customWidth="1"/>
    <col min="14089" max="14089" width="20" customWidth="1"/>
    <col min="14090" max="14090" width="27.42578125" customWidth="1"/>
    <col min="14091" max="14091" width="26.85546875" customWidth="1"/>
    <col min="14336" max="14336" width="3.7109375" customWidth="1"/>
    <col min="14337" max="14337" width="18.5703125" customWidth="1"/>
    <col min="14338" max="14338" width="35" customWidth="1"/>
    <col min="14339" max="14339" width="34.5703125" customWidth="1"/>
    <col min="14340" max="14340" width="37.140625" customWidth="1"/>
    <col min="14341" max="14342" width="18" customWidth="1"/>
    <col min="14343" max="14343" width="15.7109375" customWidth="1"/>
    <col min="14344" max="14344" width="17.85546875" customWidth="1"/>
    <col min="14345" max="14345" width="20" customWidth="1"/>
    <col min="14346" max="14346" width="27.42578125" customWidth="1"/>
    <col min="14347" max="14347" width="26.85546875" customWidth="1"/>
    <col min="14592" max="14592" width="3.7109375" customWidth="1"/>
    <col min="14593" max="14593" width="18.5703125" customWidth="1"/>
    <col min="14594" max="14594" width="35" customWidth="1"/>
    <col min="14595" max="14595" width="34.5703125" customWidth="1"/>
    <col min="14596" max="14596" width="37.140625" customWidth="1"/>
    <col min="14597" max="14598" width="18" customWidth="1"/>
    <col min="14599" max="14599" width="15.7109375" customWidth="1"/>
    <col min="14600" max="14600" width="17.85546875" customWidth="1"/>
    <col min="14601" max="14601" width="20" customWidth="1"/>
    <col min="14602" max="14602" width="27.42578125" customWidth="1"/>
    <col min="14603" max="14603" width="26.85546875" customWidth="1"/>
    <col min="14848" max="14848" width="3.7109375" customWidth="1"/>
    <col min="14849" max="14849" width="18.5703125" customWidth="1"/>
    <col min="14850" max="14850" width="35" customWidth="1"/>
    <col min="14851" max="14851" width="34.5703125" customWidth="1"/>
    <col min="14852" max="14852" width="37.140625" customWidth="1"/>
    <col min="14853" max="14854" width="18" customWidth="1"/>
    <col min="14855" max="14855" width="15.7109375" customWidth="1"/>
    <col min="14856" max="14856" width="17.85546875" customWidth="1"/>
    <col min="14857" max="14857" width="20" customWidth="1"/>
    <col min="14858" max="14858" width="27.42578125" customWidth="1"/>
    <col min="14859" max="14859" width="26.85546875" customWidth="1"/>
    <col min="15104" max="15104" width="3.7109375" customWidth="1"/>
    <col min="15105" max="15105" width="18.5703125" customWidth="1"/>
    <col min="15106" max="15106" width="35" customWidth="1"/>
    <col min="15107" max="15107" width="34.5703125" customWidth="1"/>
    <col min="15108" max="15108" width="37.140625" customWidth="1"/>
    <col min="15109" max="15110" width="18" customWidth="1"/>
    <col min="15111" max="15111" width="15.7109375" customWidth="1"/>
    <col min="15112" max="15112" width="17.85546875" customWidth="1"/>
    <col min="15113" max="15113" width="20" customWidth="1"/>
    <col min="15114" max="15114" width="27.42578125" customWidth="1"/>
    <col min="15115" max="15115" width="26.85546875" customWidth="1"/>
    <col min="15360" max="15360" width="3.7109375" customWidth="1"/>
    <col min="15361" max="15361" width="18.5703125" customWidth="1"/>
    <col min="15362" max="15362" width="35" customWidth="1"/>
    <col min="15363" max="15363" width="34.5703125" customWidth="1"/>
    <col min="15364" max="15364" width="37.140625" customWidth="1"/>
    <col min="15365" max="15366" width="18" customWidth="1"/>
    <col min="15367" max="15367" width="15.7109375" customWidth="1"/>
    <col min="15368" max="15368" width="17.85546875" customWidth="1"/>
    <col min="15369" max="15369" width="20" customWidth="1"/>
    <col min="15370" max="15370" width="27.42578125" customWidth="1"/>
    <col min="15371" max="15371" width="26.85546875" customWidth="1"/>
    <col min="15616" max="15616" width="3.7109375" customWidth="1"/>
    <col min="15617" max="15617" width="18.5703125" customWidth="1"/>
    <col min="15618" max="15618" width="35" customWidth="1"/>
    <col min="15619" max="15619" width="34.5703125" customWidth="1"/>
    <col min="15620" max="15620" width="37.140625" customWidth="1"/>
    <col min="15621" max="15622" width="18" customWidth="1"/>
    <col min="15623" max="15623" width="15.7109375" customWidth="1"/>
    <col min="15624" max="15624" width="17.85546875" customWidth="1"/>
    <col min="15625" max="15625" width="20" customWidth="1"/>
    <col min="15626" max="15626" width="27.42578125" customWidth="1"/>
    <col min="15627" max="15627" width="26.85546875" customWidth="1"/>
    <col min="15872" max="15872" width="3.7109375" customWidth="1"/>
    <col min="15873" max="15873" width="18.5703125" customWidth="1"/>
    <col min="15874" max="15874" width="35" customWidth="1"/>
    <col min="15875" max="15875" width="34.5703125" customWidth="1"/>
    <col min="15876" max="15876" width="37.140625" customWidth="1"/>
    <col min="15877" max="15878" width="18" customWidth="1"/>
    <col min="15879" max="15879" width="15.7109375" customWidth="1"/>
    <col min="15880" max="15880" width="17.85546875" customWidth="1"/>
    <col min="15881" max="15881" width="20" customWidth="1"/>
    <col min="15882" max="15882" width="27.42578125" customWidth="1"/>
    <col min="15883" max="15883" width="26.85546875" customWidth="1"/>
    <col min="16128" max="16128" width="3.7109375" customWidth="1"/>
    <col min="16129" max="16129" width="18.5703125" customWidth="1"/>
    <col min="16130" max="16130" width="35" customWidth="1"/>
    <col min="16131" max="16131" width="34.5703125" customWidth="1"/>
    <col min="16132" max="16132" width="37.140625" customWidth="1"/>
    <col min="16133" max="16134" width="18" customWidth="1"/>
    <col min="16135" max="16135" width="15.7109375" customWidth="1"/>
    <col min="16136" max="16136" width="17.85546875" customWidth="1"/>
    <col min="16137" max="16137" width="20" customWidth="1"/>
    <col min="16138" max="16138" width="27.42578125" customWidth="1"/>
    <col min="16139" max="16139" width="26.85546875" customWidth="1"/>
  </cols>
  <sheetData>
    <row r="1" spans="1:11" ht="20.25" customHeight="1" x14ac:dyDescent="0.25">
      <c r="A1" s="298" t="s">
        <v>223</v>
      </c>
      <c r="B1" s="298"/>
      <c r="C1" s="299"/>
      <c r="D1" s="299"/>
      <c r="E1" s="299"/>
      <c r="F1" s="299"/>
      <c r="G1" s="299"/>
      <c r="H1" s="299"/>
      <c r="I1" s="299"/>
      <c r="J1" s="299"/>
      <c r="K1" s="299"/>
    </row>
    <row r="2" spans="1:11" ht="22.5" customHeight="1" x14ac:dyDescent="0.25">
      <c r="A2" s="298" t="s">
        <v>222</v>
      </c>
      <c r="B2" s="298"/>
      <c r="C2" s="299"/>
      <c r="D2" s="299"/>
      <c r="E2" s="299"/>
      <c r="F2" s="299"/>
      <c r="G2" s="299"/>
      <c r="H2" s="299"/>
      <c r="I2" s="299"/>
      <c r="J2" s="299"/>
      <c r="K2" s="299"/>
    </row>
    <row r="3" spans="1:11" ht="33" customHeight="1" x14ac:dyDescent="0.25">
      <c r="A3" s="298" t="s">
        <v>221</v>
      </c>
      <c r="B3" s="298"/>
      <c r="C3" s="300"/>
      <c r="D3" s="300"/>
      <c r="E3" s="300"/>
      <c r="F3" s="300"/>
      <c r="G3" s="300"/>
      <c r="H3" s="300"/>
      <c r="I3" s="300"/>
      <c r="J3" s="300"/>
      <c r="K3" s="300"/>
    </row>
    <row r="4" spans="1:11" ht="30.75" customHeight="1" x14ac:dyDescent="0.25">
      <c r="A4" s="298" t="s">
        <v>220</v>
      </c>
      <c r="B4" s="298"/>
      <c r="C4" s="300"/>
      <c r="D4" s="300"/>
      <c r="E4" s="300"/>
      <c r="F4" s="300"/>
      <c r="G4" s="300"/>
      <c r="H4" s="300"/>
      <c r="I4" s="300"/>
      <c r="J4" s="300"/>
      <c r="K4" s="300"/>
    </row>
    <row r="5" spans="1:11" ht="30" customHeight="1" x14ac:dyDescent="0.25">
      <c r="A5" s="298" t="s">
        <v>219</v>
      </c>
      <c r="B5" s="298"/>
      <c r="C5" s="299"/>
      <c r="D5" s="299"/>
      <c r="E5" s="299"/>
      <c r="F5" s="299"/>
      <c r="G5" s="299"/>
      <c r="H5" s="299"/>
      <c r="I5" s="299"/>
      <c r="J5" s="299"/>
      <c r="K5" s="299"/>
    </row>
    <row r="6" spans="1:11" x14ac:dyDescent="0.25">
      <c r="D6" s="196"/>
      <c r="E6" s="196"/>
      <c r="F6" s="196"/>
      <c r="J6" s="196"/>
    </row>
    <row r="7" spans="1:11" x14ac:dyDescent="0.25">
      <c r="A7" s="301"/>
      <c r="B7" s="194" t="s">
        <v>218</v>
      </c>
      <c r="C7" s="302" t="s">
        <v>217</v>
      </c>
      <c r="D7" s="302"/>
      <c r="E7" s="302"/>
      <c r="F7" s="302"/>
      <c r="G7" s="302"/>
      <c r="H7" s="194" t="s">
        <v>216</v>
      </c>
      <c r="I7" s="194" t="s">
        <v>215</v>
      </c>
      <c r="J7" s="194" t="s">
        <v>214</v>
      </c>
      <c r="K7" s="302" t="s">
        <v>213</v>
      </c>
    </row>
    <row r="8" spans="1:11" ht="31.5" x14ac:dyDescent="0.25">
      <c r="A8" s="301"/>
      <c r="B8" s="194" t="s">
        <v>212</v>
      </c>
      <c r="C8" s="194" t="s">
        <v>211</v>
      </c>
      <c r="D8" s="194" t="s">
        <v>210</v>
      </c>
      <c r="E8" s="194" t="s">
        <v>209</v>
      </c>
      <c r="F8" s="194" t="s">
        <v>208</v>
      </c>
      <c r="G8" s="194" t="s">
        <v>207</v>
      </c>
      <c r="H8" s="195" t="s">
        <v>206</v>
      </c>
      <c r="I8" s="195">
        <v>2020</v>
      </c>
      <c r="J8" s="194" t="s">
        <v>205</v>
      </c>
      <c r="K8" s="302"/>
    </row>
    <row r="9" spans="1:11" ht="15" x14ac:dyDescent="0.25">
      <c r="A9" s="294" t="s">
        <v>204</v>
      </c>
      <c r="B9" s="297"/>
      <c r="C9" s="303"/>
      <c r="D9" s="303"/>
      <c r="E9" s="303"/>
      <c r="F9" s="303"/>
      <c r="G9" s="303"/>
      <c r="H9" s="304"/>
      <c r="I9" s="303"/>
      <c r="J9" s="303"/>
      <c r="K9" s="305"/>
    </row>
    <row r="10" spans="1:11" ht="28.5" customHeight="1" x14ac:dyDescent="0.25">
      <c r="A10" s="295"/>
      <c r="B10" s="297"/>
      <c r="C10" s="303"/>
      <c r="D10" s="303"/>
      <c r="E10" s="303"/>
      <c r="F10" s="303"/>
      <c r="G10" s="303"/>
      <c r="H10" s="304"/>
      <c r="I10" s="303"/>
      <c r="J10" s="303"/>
      <c r="K10" s="305"/>
    </row>
    <row r="11" spans="1:11" ht="91.5" customHeight="1" x14ac:dyDescent="0.25">
      <c r="A11" s="296"/>
      <c r="B11" s="297"/>
      <c r="C11" s="303"/>
      <c r="D11" s="303"/>
      <c r="E11" s="303"/>
      <c r="F11" s="303"/>
      <c r="G11" s="303"/>
      <c r="H11" s="304"/>
      <c r="I11" s="303"/>
      <c r="J11" s="303"/>
      <c r="K11" s="305"/>
    </row>
    <row r="12" spans="1:11" ht="74.25" customHeight="1" x14ac:dyDescent="0.25">
      <c r="A12" s="307" t="s">
        <v>203</v>
      </c>
      <c r="B12" s="308"/>
      <c r="C12" s="309"/>
      <c r="D12" s="309"/>
      <c r="E12" s="303"/>
      <c r="F12" s="303"/>
      <c r="G12" s="303"/>
      <c r="H12" s="304"/>
      <c r="I12" s="303"/>
      <c r="J12" s="303"/>
      <c r="K12" s="303"/>
    </row>
    <row r="13" spans="1:11" ht="72" customHeight="1" x14ac:dyDescent="0.25">
      <c r="A13" s="307"/>
      <c r="B13" s="308"/>
      <c r="C13" s="309"/>
      <c r="D13" s="309"/>
      <c r="E13" s="303"/>
      <c r="F13" s="303"/>
      <c r="G13" s="303"/>
      <c r="H13" s="304"/>
      <c r="I13" s="303"/>
      <c r="J13" s="303"/>
      <c r="K13" s="303"/>
    </row>
    <row r="14" spans="1:11" ht="63.75" customHeight="1" x14ac:dyDescent="0.25">
      <c r="A14" s="193" t="s">
        <v>202</v>
      </c>
      <c r="B14" s="192"/>
      <c r="C14" s="191"/>
      <c r="D14" s="187"/>
      <c r="E14" s="186"/>
      <c r="F14" s="186"/>
      <c r="G14" s="190"/>
      <c r="H14" s="184"/>
      <c r="I14" s="184"/>
      <c r="J14" s="183"/>
      <c r="K14" s="187"/>
    </row>
    <row r="15" spans="1:11" ht="93" customHeight="1" x14ac:dyDescent="0.25">
      <c r="A15" s="306" t="s">
        <v>201</v>
      </c>
      <c r="B15" s="189"/>
      <c r="C15" s="189"/>
      <c r="D15" s="188"/>
      <c r="E15" s="187"/>
      <c r="F15" s="186"/>
      <c r="G15" s="185"/>
      <c r="H15" s="184"/>
      <c r="I15" s="186"/>
      <c r="J15" s="183"/>
      <c r="K15" s="182"/>
    </row>
    <row r="16" spans="1:11" ht="87" customHeight="1" x14ac:dyDescent="0.25">
      <c r="A16" s="306"/>
      <c r="B16" s="182"/>
      <c r="C16" s="189"/>
      <c r="D16" s="188"/>
      <c r="E16" s="187"/>
      <c r="F16" s="186"/>
      <c r="G16" s="185"/>
      <c r="H16" s="184"/>
      <c r="I16" s="184"/>
      <c r="J16" s="183"/>
      <c r="K16" s="182"/>
    </row>
    <row r="17" ht="54.75" customHeight="1" x14ac:dyDescent="0.25"/>
  </sheetData>
  <mergeCells count="36">
    <mergeCell ref="A15:A16"/>
    <mergeCell ref="F12:F13"/>
    <mergeCell ref="G12:G13"/>
    <mergeCell ref="H12:H13"/>
    <mergeCell ref="I12:I13"/>
    <mergeCell ref="A12:A13"/>
    <mergeCell ref="B12:B13"/>
    <mergeCell ref="C12:C13"/>
    <mergeCell ref="D12:D13"/>
    <mergeCell ref="E12:E13"/>
    <mergeCell ref="D9:D11"/>
    <mergeCell ref="E9:E11"/>
    <mergeCell ref="J12:J13"/>
    <mergeCell ref="K12:K13"/>
    <mergeCell ref="G9:G11"/>
    <mergeCell ref="H9:H11"/>
    <mergeCell ref="I9:I11"/>
    <mergeCell ref="J9:J11"/>
    <mergeCell ref="K9:K11"/>
    <mergeCell ref="F9:F11"/>
    <mergeCell ref="A9:A11"/>
    <mergeCell ref="B9:B11"/>
    <mergeCell ref="A1:B1"/>
    <mergeCell ref="C1:K1"/>
    <mergeCell ref="A2:B2"/>
    <mergeCell ref="C2:K2"/>
    <mergeCell ref="A3:B3"/>
    <mergeCell ref="C3:K3"/>
    <mergeCell ref="A4:B4"/>
    <mergeCell ref="C4:K4"/>
    <mergeCell ref="A5:B5"/>
    <mergeCell ref="C5:K5"/>
    <mergeCell ref="A7:A8"/>
    <mergeCell ref="C7:G7"/>
    <mergeCell ref="K7:K8"/>
    <mergeCell ref="C9:C11"/>
  </mergeCells>
  <pageMargins left="0.70866141732283472" right="0.70866141732283472" top="0.82677165354330717" bottom="0.74803149606299213" header="0.31496062992125984" footer="0.31496062992125984"/>
  <pageSetup scale="45" fitToHeight="2" orientation="landscape" r:id="rId1"/>
  <headerFooter>
    <oddHeader>&amp;L&amp;G&amp;C&amp;14Matriz de Indicadores para Resultados&amp;R&amp;G</oddHeader>
    <oddFooter>&amp;R&amp;P /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19">
    <tabColor theme="0" tint="-0.14999847407452621"/>
  </sheetPr>
  <dimension ref="A1:J37"/>
  <sheetViews>
    <sheetView view="pageBreakPreview" topLeftCell="A4" zoomScaleNormal="100" zoomScaleSheetLayoutView="100" workbookViewId="0">
      <selection activeCell="T27" sqref="T27"/>
    </sheetView>
  </sheetViews>
  <sheetFormatPr baseColWidth="10" defaultColWidth="11.28515625" defaultRowHeight="16.5" x14ac:dyDescent="0.3"/>
  <cols>
    <col min="1" max="1" width="4.28515625" style="12" customWidth="1"/>
    <col min="2" max="2" width="41" style="12" customWidth="1"/>
    <col min="3" max="5" width="15.7109375" style="12" customWidth="1"/>
    <col min="6" max="16384" width="11.28515625" style="12"/>
  </cols>
  <sheetData>
    <row r="1" spans="1:6" x14ac:dyDescent="0.3">
      <c r="A1" s="115"/>
      <c r="B1" s="310" t="str">
        <f>'[2]ETCA-I-01'!A2</f>
        <v>Estado de Situación Financiera</v>
      </c>
      <c r="C1" s="310"/>
      <c r="D1" s="310"/>
      <c r="E1" s="310"/>
    </row>
    <row r="2" spans="1:6" x14ac:dyDescent="0.3">
      <c r="A2" s="23"/>
      <c r="B2" s="272" t="s">
        <v>66</v>
      </c>
      <c r="C2" s="272"/>
      <c r="D2" s="272"/>
      <c r="E2" s="272"/>
    </row>
    <row r="3" spans="1:6" x14ac:dyDescent="0.3">
      <c r="A3" s="311" t="str">
        <f>'[2]ETCA-I-03'!A3</f>
        <v>Del 01 de Enero al 30 de Junio de 2020</v>
      </c>
      <c r="B3" s="311"/>
      <c r="C3" s="311"/>
      <c r="D3" s="311"/>
      <c r="E3" s="311"/>
    </row>
    <row r="4" spans="1:6" x14ac:dyDescent="0.3">
      <c r="A4" s="122"/>
      <c r="B4" s="272" t="s">
        <v>177</v>
      </c>
      <c r="C4" s="272"/>
      <c r="D4" s="117"/>
      <c r="E4" s="23"/>
    </row>
    <row r="5" spans="1:6" ht="6.75" customHeight="1" thickBot="1" x14ac:dyDescent="0.35">
      <c r="A5" s="115"/>
      <c r="B5" s="115"/>
      <c r="C5" s="115"/>
      <c r="D5" s="115"/>
      <c r="E5" s="115"/>
    </row>
    <row r="6" spans="1:6" s="19" customFormat="1" x14ac:dyDescent="0.25">
      <c r="A6" s="313" t="s">
        <v>7</v>
      </c>
      <c r="B6" s="314"/>
      <c r="C6" s="317" t="s">
        <v>67</v>
      </c>
      <c r="D6" s="317" t="s">
        <v>14</v>
      </c>
      <c r="E6" s="319" t="s">
        <v>68</v>
      </c>
    </row>
    <row r="7" spans="1:6" s="19" customFormat="1" ht="17.25" thickBot="1" x14ac:dyDescent="0.3">
      <c r="A7" s="315"/>
      <c r="B7" s="316"/>
      <c r="C7" s="318"/>
      <c r="D7" s="318"/>
      <c r="E7" s="320"/>
    </row>
    <row r="8" spans="1:6" s="19" customFormat="1" ht="20.25" customHeight="1" x14ac:dyDescent="0.25">
      <c r="A8" s="52" t="s">
        <v>69</v>
      </c>
      <c r="B8" s="25"/>
      <c r="C8" s="29">
        <f>C9+C10</f>
        <v>623389418</v>
      </c>
      <c r="D8" s="29">
        <f>D9+D10</f>
        <v>229366508.36000001</v>
      </c>
      <c r="E8" s="58">
        <f>E9+E10</f>
        <v>229366508.36000001</v>
      </c>
      <c r="F8" s="61" t="str">
        <f>IF((C8-'[3]ETCA-II-01'!C44)&gt;0.9,"ERROR!!!!! EL MONTO NO COINCIDE CON LO REPORTADO EN EL FORMATO ETCA-II-01 EN EL TOTAL DEVENGADO DEL ANALÍTICO DE INGRESOS","")</f>
        <v/>
      </c>
    </row>
    <row r="9" spans="1:6" s="19" customFormat="1" ht="20.25" customHeight="1" x14ac:dyDescent="0.25">
      <c r="A9" s="24"/>
      <c r="B9" s="54" t="s">
        <v>70</v>
      </c>
      <c r="C9" s="26"/>
      <c r="D9" s="26"/>
      <c r="E9" s="53"/>
    </row>
    <row r="10" spans="1:6" s="19" customFormat="1" ht="20.25" customHeight="1" x14ac:dyDescent="0.25">
      <c r="A10" s="24"/>
      <c r="B10" s="54" t="s">
        <v>71</v>
      </c>
      <c r="C10" s="26">
        <v>623389418</v>
      </c>
      <c r="D10" s="26">
        <v>229366508.36000001</v>
      </c>
      <c r="E10" s="53">
        <v>229366508.36000001</v>
      </c>
    </row>
    <row r="11" spans="1:6" s="19" customFormat="1" ht="20.25" customHeight="1" x14ac:dyDescent="0.25">
      <c r="A11" s="52" t="s">
        <v>72</v>
      </c>
      <c r="B11" s="54"/>
      <c r="C11" s="29">
        <f>C12+C13</f>
        <v>623389418</v>
      </c>
      <c r="D11" s="29">
        <f>D12+D13</f>
        <v>282408485.90999997</v>
      </c>
      <c r="E11" s="58">
        <f>E12+E13</f>
        <v>252144735.61999997</v>
      </c>
      <c r="F11" s="61" t="str">
        <f>IF((C11-'[3]ETCA II-04'!B80)&gt;0.9,"ERROR!!!!! EL MONTO NO COINCIDE CON LO REPORTADO EN EL FORMATO ETCA-II-04 EN EL TOTAL DEVENGADO DEL ANALÍTICO DE INGRESOS","")</f>
        <v/>
      </c>
    </row>
    <row r="12" spans="1:6" s="19" customFormat="1" ht="20.25" customHeight="1" x14ac:dyDescent="0.25">
      <c r="A12" s="24"/>
      <c r="B12" s="54" t="s">
        <v>73</v>
      </c>
      <c r="C12" s="26"/>
      <c r="D12" s="26"/>
      <c r="E12" s="53"/>
    </row>
    <row r="13" spans="1:6" s="19" customFormat="1" ht="20.25" customHeight="1" x14ac:dyDescent="0.25">
      <c r="A13" s="24"/>
      <c r="B13" s="54" t="s">
        <v>74</v>
      </c>
      <c r="C13" s="26">
        <v>623389418</v>
      </c>
      <c r="D13" s="26">
        <v>282408485.90999997</v>
      </c>
      <c r="E13" s="53">
        <v>252144735.61999997</v>
      </c>
    </row>
    <row r="14" spans="1:6" s="19" customFormat="1" ht="20.25" customHeight="1" x14ac:dyDescent="0.25">
      <c r="A14" s="52" t="s">
        <v>75</v>
      </c>
      <c r="B14" s="54"/>
      <c r="C14" s="29">
        <f>C8-C11</f>
        <v>0</v>
      </c>
      <c r="D14" s="29">
        <f>D8-D11</f>
        <v>-53041977.549999952</v>
      </c>
      <c r="E14" s="58">
        <f>E8-E11</f>
        <v>-22778227.259999961</v>
      </c>
    </row>
    <row r="15" spans="1:6" s="19" customFormat="1" ht="20.25" customHeight="1" thickBot="1" x14ac:dyDescent="0.3">
      <c r="A15" s="24"/>
      <c r="B15" s="25"/>
      <c r="C15" s="26"/>
      <c r="D15" s="26"/>
      <c r="E15" s="27"/>
    </row>
    <row r="16" spans="1:6" s="19" customFormat="1" x14ac:dyDescent="0.25">
      <c r="A16" s="313" t="s">
        <v>7</v>
      </c>
      <c r="B16" s="314"/>
      <c r="C16" s="317" t="s">
        <v>67</v>
      </c>
      <c r="D16" s="317" t="s">
        <v>14</v>
      </c>
      <c r="E16" s="321" t="s">
        <v>68</v>
      </c>
    </row>
    <row r="17" spans="1:10" s="19" customFormat="1" ht="12" customHeight="1" thickBot="1" x14ac:dyDescent="0.3">
      <c r="A17" s="315"/>
      <c r="B17" s="316"/>
      <c r="C17" s="318"/>
      <c r="D17" s="318"/>
      <c r="E17" s="322"/>
    </row>
    <row r="18" spans="1:10" s="19" customFormat="1" ht="20.25" customHeight="1" x14ac:dyDescent="0.25">
      <c r="A18" s="52" t="s">
        <v>76</v>
      </c>
      <c r="B18" s="25"/>
      <c r="C18" s="29">
        <f>C14</f>
        <v>0</v>
      </c>
      <c r="D18" s="29">
        <f>D14</f>
        <v>-53041977.549999952</v>
      </c>
      <c r="E18" s="74">
        <f>E14</f>
        <v>-22778227.259999961</v>
      </c>
    </row>
    <row r="19" spans="1:10" s="19" customFormat="1" ht="20.25" customHeight="1" x14ac:dyDescent="0.25">
      <c r="A19" s="52" t="s">
        <v>77</v>
      </c>
      <c r="B19" s="25"/>
      <c r="C19" s="26"/>
      <c r="D19" s="26">
        <v>12363625.450000001</v>
      </c>
      <c r="E19" s="53">
        <v>12363625.450000001</v>
      </c>
      <c r="F19" s="61" t="str">
        <f>IF((D19-'[2]ETCA-I-03'!C45)&gt;0.9,"ERROR!!!!! EL MONTO NO COINCIDE CON LO REPORTADO EN EL FORMATO ETCA-I-03 POR CONCEPTO DE INTERESES, COMISIONES Y GASTOS DE LA DEUDA","")</f>
        <v/>
      </c>
    </row>
    <row r="20" spans="1:10" s="19" customFormat="1" ht="20.25" customHeight="1" x14ac:dyDescent="0.25">
      <c r="A20" s="52" t="s">
        <v>78</v>
      </c>
      <c r="B20" s="25"/>
      <c r="C20" s="29">
        <f>C18-C19</f>
        <v>0</v>
      </c>
      <c r="D20" s="29">
        <f>D18-D19</f>
        <v>-65405602.999999955</v>
      </c>
      <c r="E20" s="58">
        <f>E18-E19</f>
        <v>-35141852.709999964</v>
      </c>
    </row>
    <row r="21" spans="1:10" s="19" customFormat="1" ht="20.25" customHeight="1" thickBot="1" x14ac:dyDescent="0.3">
      <c r="A21" s="24"/>
      <c r="B21" s="25"/>
      <c r="C21" s="30"/>
      <c r="D21" s="30"/>
      <c r="E21" s="126"/>
    </row>
    <row r="22" spans="1:10" s="19" customFormat="1" ht="28.5" customHeight="1" x14ac:dyDescent="0.25">
      <c r="A22" s="313" t="s">
        <v>7</v>
      </c>
      <c r="B22" s="314"/>
      <c r="C22" s="317" t="s">
        <v>67</v>
      </c>
      <c r="D22" s="55" t="s">
        <v>14</v>
      </c>
      <c r="E22" s="321" t="s">
        <v>68</v>
      </c>
    </row>
    <row r="23" spans="1:10" s="19" customFormat="1" ht="0.75" customHeight="1" thickBot="1" x14ac:dyDescent="0.3">
      <c r="A23" s="315"/>
      <c r="B23" s="316"/>
      <c r="C23" s="318"/>
      <c r="D23" s="56"/>
      <c r="E23" s="322"/>
    </row>
    <row r="24" spans="1:10" s="19" customFormat="1" ht="20.25" customHeight="1" x14ac:dyDescent="0.25">
      <c r="A24" s="52" t="s">
        <v>79</v>
      </c>
      <c r="B24" s="25"/>
      <c r="C24" s="26"/>
      <c r="D24" s="26"/>
      <c r="E24" s="27"/>
    </row>
    <row r="25" spans="1:10" s="19" customFormat="1" ht="20.25" customHeight="1" x14ac:dyDescent="0.25">
      <c r="A25" s="52" t="s">
        <v>80</v>
      </c>
      <c r="B25" s="25"/>
      <c r="C25" s="26"/>
      <c r="D25" s="26">
        <v>9813059.8100000005</v>
      </c>
      <c r="E25" s="27">
        <v>9813059.8100000005</v>
      </c>
    </row>
    <row r="26" spans="1:10" s="19" customFormat="1" ht="20.25" customHeight="1" x14ac:dyDescent="0.25">
      <c r="A26" s="52" t="s">
        <v>81</v>
      </c>
      <c r="B26" s="25"/>
      <c r="C26" s="29">
        <f>C24-C25</f>
        <v>0</v>
      </c>
      <c r="D26" s="29">
        <f>D24-D25</f>
        <v>-9813059.8100000005</v>
      </c>
      <c r="E26" s="58">
        <f>E24-E25</f>
        <v>-9813059.8100000005</v>
      </c>
    </row>
    <row r="27" spans="1:10" s="19" customFormat="1" ht="20.25" customHeight="1" thickBot="1" x14ac:dyDescent="0.3">
      <c r="A27" s="123"/>
      <c r="B27" s="124"/>
      <c r="C27" s="125"/>
      <c r="D27" s="125"/>
      <c r="E27" s="57"/>
    </row>
    <row r="28" spans="1:10" s="19" customFormat="1" ht="18" customHeight="1" x14ac:dyDescent="0.25">
      <c r="A28" s="118" t="s">
        <v>1</v>
      </c>
      <c r="B28" s="116"/>
      <c r="C28" s="116"/>
      <c r="D28" s="116"/>
      <c r="E28" s="116"/>
    </row>
    <row r="29" spans="1:10" s="19" customFormat="1" ht="18" customHeight="1" x14ac:dyDescent="0.25">
      <c r="A29" s="69"/>
      <c r="B29" s="69"/>
      <c r="C29" s="69"/>
      <c r="D29" s="69"/>
      <c r="E29" s="69"/>
    </row>
    <row r="30" spans="1:10" s="19" customFormat="1" ht="18" customHeight="1" x14ac:dyDescent="0.25">
      <c r="A30" s="69"/>
      <c r="B30" s="69"/>
      <c r="C30" s="69"/>
      <c r="D30" s="69"/>
      <c r="E30" s="69"/>
    </row>
    <row r="31" spans="1:10" s="19" customFormat="1" ht="18" customHeight="1" x14ac:dyDescent="0.25">
      <c r="A31" s="69"/>
      <c r="B31" s="69"/>
      <c r="C31" s="69"/>
      <c r="D31" s="69"/>
      <c r="E31" s="69"/>
    </row>
    <row r="32" spans="1:10" ht="18" customHeight="1" x14ac:dyDescent="0.3">
      <c r="A32" s="118" t="s">
        <v>6</v>
      </c>
      <c r="B32" s="23" t="s">
        <v>82</v>
      </c>
      <c r="C32" s="116"/>
      <c r="D32" s="116"/>
      <c r="E32" s="116"/>
      <c r="J32" s="28"/>
    </row>
    <row r="33" spans="1:5" ht="49.5" customHeight="1" x14ac:dyDescent="0.3">
      <c r="A33" s="312" t="s">
        <v>83</v>
      </c>
      <c r="B33" s="312"/>
      <c r="C33" s="312"/>
      <c r="D33" s="312"/>
      <c r="E33" s="312"/>
    </row>
    <row r="34" spans="1:5" x14ac:dyDescent="0.3">
      <c r="A34" s="116"/>
      <c r="B34" s="116"/>
      <c r="C34" s="116"/>
      <c r="D34" s="116"/>
      <c r="E34" s="116"/>
    </row>
    <row r="35" spans="1:5" ht="75" customHeight="1" x14ac:dyDescent="0.3">
      <c r="A35" s="312" t="s">
        <v>84</v>
      </c>
      <c r="B35" s="312"/>
      <c r="C35" s="312"/>
      <c r="D35" s="312"/>
      <c r="E35" s="312"/>
    </row>
    <row r="36" spans="1:5" ht="5.25" customHeight="1" x14ac:dyDescent="0.3">
      <c r="A36" s="116"/>
      <c r="B36" s="116"/>
      <c r="C36" s="116"/>
      <c r="D36" s="116"/>
      <c r="E36" s="116"/>
    </row>
    <row r="37" spans="1:5" ht="13.5" customHeight="1" x14ac:dyDescent="0.3">
      <c r="A37" s="312" t="s">
        <v>85</v>
      </c>
      <c r="B37" s="312"/>
      <c r="C37" s="312"/>
      <c r="D37" s="312"/>
      <c r="E37" s="312"/>
    </row>
  </sheetData>
  <sheetProtection insertHyperlinks="0"/>
  <mergeCells count="18">
    <mergeCell ref="A35:E35"/>
    <mergeCell ref="A37:E37"/>
    <mergeCell ref="A22:B23"/>
    <mergeCell ref="C22:C23"/>
    <mergeCell ref="E22:E23"/>
    <mergeCell ref="B1:E1"/>
    <mergeCell ref="B2:E2"/>
    <mergeCell ref="B4:C4"/>
    <mergeCell ref="A3:E3"/>
    <mergeCell ref="A33:E33"/>
    <mergeCell ref="A6:B7"/>
    <mergeCell ref="C6:C7"/>
    <mergeCell ref="E6:E7"/>
    <mergeCell ref="C16:C17"/>
    <mergeCell ref="E16:E17"/>
    <mergeCell ref="A16:B17"/>
    <mergeCell ref="D6:D7"/>
    <mergeCell ref="D16:D17"/>
  </mergeCells>
  <printOptions horizontalCentered="1"/>
  <pageMargins left="0.39370078740157483" right="0.39370078740157483" top="0.74803149606299213" bottom="0.74803149606299213" header="0.31496062992125984" footer="0.31496062992125984"/>
  <pageSetup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14999847407452621"/>
  </sheetPr>
  <dimension ref="A1:F88"/>
  <sheetViews>
    <sheetView view="pageBreakPreview" topLeftCell="A16" zoomScaleNormal="100" zoomScaleSheetLayoutView="100" workbookViewId="0">
      <selection activeCell="T27" sqref="T27"/>
    </sheetView>
  </sheetViews>
  <sheetFormatPr baseColWidth="10" defaultColWidth="11.42578125" defaultRowHeight="15" x14ac:dyDescent="0.25"/>
  <cols>
    <col min="1" max="1" width="1.28515625" customWidth="1"/>
    <col min="2" max="2" width="61.7109375" customWidth="1"/>
    <col min="3" max="3" width="14.28515625" customWidth="1"/>
    <col min="4" max="4" width="13.7109375" customWidth="1"/>
    <col min="5" max="5" width="13.42578125" customWidth="1"/>
    <col min="6" max="6" width="2.42578125" customWidth="1"/>
    <col min="7" max="7" width="77.85546875" customWidth="1"/>
  </cols>
  <sheetData>
    <row r="1" spans="1:6" ht="15.75" x14ac:dyDescent="0.25">
      <c r="A1" s="263" t="str">
        <f>'[2]ETCA-I-01'!A1:G1</f>
        <v xml:space="preserve">Comision Estatal del Agua  </v>
      </c>
      <c r="B1" s="263"/>
      <c r="C1" s="263"/>
      <c r="D1" s="263"/>
      <c r="E1" s="263"/>
    </row>
    <row r="2" spans="1:6" ht="15.75" customHeight="1" x14ac:dyDescent="0.25">
      <c r="A2" s="262" t="s">
        <v>86</v>
      </c>
      <c r="B2" s="262"/>
      <c r="C2" s="262"/>
      <c r="D2" s="262"/>
      <c r="E2" s="262"/>
    </row>
    <row r="3" spans="1:6" ht="15.75" customHeight="1" x14ac:dyDescent="0.25">
      <c r="A3" s="264" t="str">
        <f>'[2]ETCA-I-03'!A3:D3</f>
        <v>Del 01 de Enero al 30 de Junio de 2020</v>
      </c>
      <c r="B3" s="264"/>
      <c r="C3" s="264"/>
      <c r="D3" s="264"/>
      <c r="E3" s="264"/>
    </row>
    <row r="4" spans="1:6" ht="15.75" customHeight="1" x14ac:dyDescent="0.25">
      <c r="A4" s="341" t="s">
        <v>2</v>
      </c>
      <c r="B4" s="341"/>
      <c r="C4" s="341"/>
      <c r="D4" s="341"/>
      <c r="E4" s="341"/>
    </row>
    <row r="5" spans="1:6" ht="15.75" customHeight="1" thickBot="1" x14ac:dyDescent="0.3">
      <c r="A5" s="133"/>
      <c r="B5" s="133"/>
      <c r="C5" s="133"/>
      <c r="D5" s="133"/>
      <c r="E5" s="133"/>
    </row>
    <row r="6" spans="1:6" x14ac:dyDescent="0.25">
      <c r="A6" s="330" t="s">
        <v>3</v>
      </c>
      <c r="B6" s="331"/>
      <c r="C6" s="120" t="s">
        <v>87</v>
      </c>
      <c r="D6" s="270" t="s">
        <v>14</v>
      </c>
      <c r="E6" s="105" t="s">
        <v>88</v>
      </c>
    </row>
    <row r="7" spans="1:6" ht="15.75" thickBot="1" x14ac:dyDescent="0.3">
      <c r="A7" s="332"/>
      <c r="B7" s="333"/>
      <c r="C7" s="121" t="s">
        <v>21</v>
      </c>
      <c r="D7" s="271"/>
      <c r="E7" s="87" t="s">
        <v>22</v>
      </c>
    </row>
    <row r="8" spans="1:6" ht="7.5" customHeight="1" x14ac:dyDescent="0.25">
      <c r="A8" s="134"/>
      <c r="B8" s="88"/>
      <c r="C8" s="88"/>
      <c r="D8" s="88"/>
      <c r="E8" s="88"/>
    </row>
    <row r="9" spans="1:6" x14ac:dyDescent="0.25">
      <c r="A9" s="134"/>
      <c r="B9" s="89" t="s">
        <v>89</v>
      </c>
      <c r="C9" s="112">
        <f>SUM(C10:C12)</f>
        <v>623389418</v>
      </c>
      <c r="D9" s="112">
        <f>SUM(D10:D12)</f>
        <v>229366508.36000001</v>
      </c>
      <c r="E9" s="112">
        <f>SUM(E10:E12)</f>
        <v>229366508.36000001</v>
      </c>
      <c r="F9" s="70" t="str">
        <f>IF(C9&lt;&gt;'ETCA-IV-01'!C8,"ERROR!!!!! EL MONTO NO COINCIDE CON LO REPORTADO EN EL FORMATO ETCA-IV-01 ","")</f>
        <v/>
      </c>
    </row>
    <row r="10" spans="1:6" ht="14.25" customHeight="1" x14ac:dyDescent="0.25">
      <c r="A10" s="134"/>
      <c r="B10" s="88" t="s">
        <v>90</v>
      </c>
      <c r="C10" s="106">
        <v>535114184</v>
      </c>
      <c r="D10" s="106">
        <v>223362233.21000001</v>
      </c>
      <c r="E10" s="106">
        <v>223362233.21000001</v>
      </c>
      <c r="F10" s="70" t="str">
        <f>IF(D9&lt;&gt;'ETCA-IV-01'!D8,"ERROR!!!!! EL MONTO NO COINCIDE CON LO REPORTADO EN EL FORMATO ETCA-IV-01 ","")</f>
        <v/>
      </c>
    </row>
    <row r="11" spans="1:6" ht="14.25" customHeight="1" x14ac:dyDescent="0.25">
      <c r="A11" s="134"/>
      <c r="B11" s="88" t="s">
        <v>91</v>
      </c>
      <c r="C11" s="106">
        <v>88275234</v>
      </c>
      <c r="D11" s="106">
        <v>6004275.1500000004</v>
      </c>
      <c r="E11" s="106">
        <v>6004275.1500000004</v>
      </c>
      <c r="F11" s="70" t="str">
        <f>IF(E9&lt;&gt;'ETCA-IV-01'!E8,"ERROR!!!!! EL MONTO NO COINCIDE CON LO REPORTADO EN EL FORMATO ETCA-IV-01 ","")</f>
        <v/>
      </c>
    </row>
    <row r="12" spans="1:6" ht="14.25" customHeight="1" x14ac:dyDescent="0.25">
      <c r="A12" s="134"/>
      <c r="B12" s="88" t="s">
        <v>92</v>
      </c>
      <c r="C12" s="106">
        <v>0</v>
      </c>
      <c r="D12" s="106">
        <v>0</v>
      </c>
      <c r="E12" s="106">
        <v>0</v>
      </c>
    </row>
    <row r="13" spans="1:6" ht="3.75" customHeight="1" x14ac:dyDescent="0.25">
      <c r="A13" s="132"/>
      <c r="B13" s="89"/>
      <c r="C13" s="107"/>
      <c r="D13" s="107"/>
      <c r="E13" s="107"/>
    </row>
    <row r="14" spans="1:6" x14ac:dyDescent="0.25">
      <c r="A14" s="132"/>
      <c r="B14" s="89" t="s">
        <v>93</v>
      </c>
      <c r="C14" s="112">
        <f>SUM(C15:C16)</f>
        <v>623389418</v>
      </c>
      <c r="D14" s="112">
        <f>SUM(D15:D16)</f>
        <v>282408485.90999997</v>
      </c>
      <c r="E14" s="112">
        <f>SUM(E15:E16)</f>
        <v>252144735.61999997</v>
      </c>
      <c r="F14" s="70" t="str">
        <f>IF(C14&lt;&gt;'ETCA-IV-01'!C11,"ERROR!!!!! EL MONTO NO COINCIDE CON LO REPORTADO EN EL FORMATO ETCA-IV-01 ","")</f>
        <v/>
      </c>
    </row>
    <row r="15" spans="1:6" ht="21" customHeight="1" x14ac:dyDescent="0.25">
      <c r="A15" s="134"/>
      <c r="B15" s="88" t="s">
        <v>94</v>
      </c>
      <c r="C15" s="106">
        <v>535114184</v>
      </c>
      <c r="D15" s="106">
        <v>280429962.06999999</v>
      </c>
      <c r="E15" s="106">
        <v>250166211.77999997</v>
      </c>
      <c r="F15" s="70" t="str">
        <f>IF(D14&lt;&gt;'ETCA-IV-01'!D11,"ERROR!!!!! EL MONTO NO COINCIDE CON LO REPORTADO EN EL FORMATO ETCA-IV-01 ","")</f>
        <v/>
      </c>
    </row>
    <row r="16" spans="1:6" ht="21" customHeight="1" x14ac:dyDescent="0.25">
      <c r="A16" s="134"/>
      <c r="B16" s="88" t="s">
        <v>95</v>
      </c>
      <c r="C16" s="106">
        <v>88275234</v>
      </c>
      <c r="D16" s="106">
        <v>1978523.84</v>
      </c>
      <c r="E16" s="106">
        <v>1978523.84</v>
      </c>
      <c r="F16" s="70" t="str">
        <f>IF(E14&lt;&gt;'ETCA-IV-01'!E11,"ERROR!!!!! EL MONTO NO COINCIDE CON LO REPORTADO EN EL FORMATO ETCA-IV-01 ","")</f>
        <v/>
      </c>
    </row>
    <row r="17" spans="1:6" ht="8.25" customHeight="1" x14ac:dyDescent="0.25">
      <c r="A17" s="134"/>
      <c r="B17" s="88"/>
      <c r="C17" s="107"/>
      <c r="D17" s="107"/>
      <c r="E17" s="107"/>
    </row>
    <row r="18" spans="1:6" x14ac:dyDescent="0.25">
      <c r="A18" s="134"/>
      <c r="B18" s="89" t="s">
        <v>96</v>
      </c>
      <c r="C18" s="112">
        <f>SUM(C19:C20)</f>
        <v>42982467.049999997</v>
      </c>
      <c r="D18" s="112">
        <f t="shared" ref="D18:E18" si="0">SUM(D19:D20)</f>
        <v>6270560.0599999996</v>
      </c>
      <c r="E18" s="112">
        <f t="shared" si="0"/>
        <v>6270560.0599999996</v>
      </c>
      <c r="F18" s="70" t="s">
        <v>6</v>
      </c>
    </row>
    <row r="19" spans="1:6" ht="19.5" customHeight="1" x14ac:dyDescent="0.25">
      <c r="A19" s="134"/>
      <c r="B19" s="88" t="s">
        <v>97</v>
      </c>
      <c r="C19" s="201"/>
      <c r="D19" s="106">
        <v>0</v>
      </c>
      <c r="E19" s="106">
        <v>0</v>
      </c>
      <c r="F19" s="70" t="s">
        <v>6</v>
      </c>
    </row>
    <row r="20" spans="1:6" ht="19.5" customHeight="1" x14ac:dyDescent="0.25">
      <c r="A20" s="134"/>
      <c r="B20" s="88" t="s">
        <v>98</v>
      </c>
      <c r="C20" s="202">
        <v>42982467.049999997</v>
      </c>
      <c r="D20" s="106">
        <v>6270560.0599999996</v>
      </c>
      <c r="E20" s="106">
        <v>6270560.0599999996</v>
      </c>
      <c r="F20" s="70" t="s">
        <v>6</v>
      </c>
    </row>
    <row r="21" spans="1:6" ht="6.75" customHeight="1" x14ac:dyDescent="0.25">
      <c r="A21" s="134"/>
      <c r="B21" s="88"/>
      <c r="C21" s="107"/>
      <c r="D21" s="107"/>
      <c r="E21" s="107"/>
      <c r="F21" s="70" t="s">
        <v>6</v>
      </c>
    </row>
    <row r="22" spans="1:6" x14ac:dyDescent="0.25">
      <c r="A22" s="342"/>
      <c r="B22" s="89" t="s">
        <v>99</v>
      </c>
      <c r="C22" s="112">
        <f>+C9-C14+C18</f>
        <v>42982467.049999997</v>
      </c>
      <c r="D22" s="112">
        <f>+D9-D14+D18</f>
        <v>-46771417.48999995</v>
      </c>
      <c r="E22" s="112">
        <f>+E9-E14+E18</f>
        <v>-16507667.199999962</v>
      </c>
    </row>
    <row r="23" spans="1:6" ht="6.75" customHeight="1" x14ac:dyDescent="0.25">
      <c r="A23" s="342"/>
      <c r="B23" s="89"/>
      <c r="C23" s="107" t="s">
        <v>6</v>
      </c>
      <c r="D23" s="107" t="s">
        <v>6</v>
      </c>
      <c r="E23" s="107" t="s">
        <v>6</v>
      </c>
    </row>
    <row r="24" spans="1:6" ht="16.5" customHeight="1" x14ac:dyDescent="0.25">
      <c r="A24" s="342"/>
      <c r="B24" s="89" t="s">
        <v>100</v>
      </c>
      <c r="C24" s="112">
        <f>+C22-C12</f>
        <v>42982467.049999997</v>
      </c>
      <c r="D24" s="112">
        <f>+D22-D12</f>
        <v>-46771417.48999995</v>
      </c>
      <c r="E24" s="112">
        <f>+E22-E12</f>
        <v>-16507667.199999962</v>
      </c>
    </row>
    <row r="25" spans="1:6" ht="6" customHeight="1" x14ac:dyDescent="0.25">
      <c r="A25" s="342"/>
      <c r="B25" s="89"/>
      <c r="C25" s="107" t="s">
        <v>6</v>
      </c>
      <c r="D25" s="107" t="s">
        <v>6</v>
      </c>
      <c r="E25" s="107" t="s">
        <v>6</v>
      </c>
    </row>
    <row r="26" spans="1:6" ht="30" customHeight="1" x14ac:dyDescent="0.25">
      <c r="A26" s="134"/>
      <c r="B26" s="89" t="s">
        <v>101</v>
      </c>
      <c r="C26" s="112">
        <f>+C24-C18</f>
        <v>0</v>
      </c>
      <c r="D26" s="112">
        <f>+D24-D18</f>
        <v>-53041977.549999952</v>
      </c>
      <c r="E26" s="112">
        <f>+E24-E18</f>
        <v>-22778227.259999961</v>
      </c>
    </row>
    <row r="27" spans="1:6" ht="6" customHeight="1" thickBot="1" x14ac:dyDescent="0.3">
      <c r="A27" s="91"/>
      <c r="B27" s="92"/>
      <c r="C27" s="93"/>
      <c r="D27" s="93"/>
      <c r="E27" s="93"/>
    </row>
    <row r="28" spans="1:6" ht="12" customHeight="1" thickBot="1" x14ac:dyDescent="0.3">
      <c r="A28" s="343"/>
      <c r="B28" s="343"/>
      <c r="C28" s="343"/>
      <c r="D28" s="343"/>
      <c r="E28" s="343"/>
    </row>
    <row r="29" spans="1:6" ht="15.75" thickBot="1" x14ac:dyDescent="0.3">
      <c r="A29" s="344" t="s">
        <v>7</v>
      </c>
      <c r="B29" s="345"/>
      <c r="C29" s="119" t="s">
        <v>102</v>
      </c>
      <c r="D29" s="119" t="s">
        <v>14</v>
      </c>
      <c r="E29" s="119" t="s">
        <v>23</v>
      </c>
    </row>
    <row r="30" spans="1:6" ht="6" customHeight="1" x14ac:dyDescent="0.25">
      <c r="A30" s="134"/>
      <c r="B30" s="88"/>
      <c r="C30" s="88"/>
      <c r="D30" s="88"/>
      <c r="E30" s="88"/>
    </row>
    <row r="31" spans="1:6" ht="18" customHeight="1" x14ac:dyDescent="0.25">
      <c r="A31" s="340"/>
      <c r="B31" s="89" t="s">
        <v>103</v>
      </c>
      <c r="C31" s="112">
        <f>SUM(C32:C33)</f>
        <v>0</v>
      </c>
      <c r="D31" s="112">
        <f>SUM(D32:D33)</f>
        <v>12363625.450000001</v>
      </c>
      <c r="E31" s="112">
        <f>SUM(E32:E33)</f>
        <v>12363625.450000001</v>
      </c>
      <c r="F31" s="70" t="str">
        <f>IF(C31&lt;&gt;'ETCA-IV-01'!C19,"ERROR!!!!! EL MONTO NO COINCIDE CON LO REPORTADO EN EL FORMATO ETCA-IV-01 ","")</f>
        <v/>
      </c>
    </row>
    <row r="32" spans="1:6" ht="26.25" customHeight="1" x14ac:dyDescent="0.25">
      <c r="A32" s="340"/>
      <c r="B32" s="90" t="s">
        <v>104</v>
      </c>
      <c r="C32" s="106">
        <v>0</v>
      </c>
      <c r="D32" s="106">
        <v>12363625.450000001</v>
      </c>
      <c r="E32" s="106">
        <v>12363625.450000001</v>
      </c>
      <c r="F32" s="70" t="str">
        <f>IF(D31&lt;&gt;'ETCA-IV-01'!D19,"ERROR!!!!! EL MONTO NO COINCIDE CON LO REPORTADO EN EL FORMATO ETCA-IV-01 ","")</f>
        <v/>
      </c>
    </row>
    <row r="33" spans="1:6" ht="26.25" customHeight="1" x14ac:dyDescent="0.25">
      <c r="A33" s="340"/>
      <c r="B33" s="90" t="s">
        <v>105</v>
      </c>
      <c r="C33" s="107">
        <v>0</v>
      </c>
      <c r="D33" s="107">
        <v>0</v>
      </c>
      <c r="E33" s="107">
        <v>0</v>
      </c>
      <c r="F33" s="70" t="str">
        <f>IF(E31&lt;&gt;'ETCA-IV-01'!E19,"ERROR!!!!! EL MONTO NO COINCIDE CON LO REPORTADO EN EL FORMATO ETCA-IV-01 ","")</f>
        <v/>
      </c>
    </row>
    <row r="34" spans="1:6" ht="4.5" customHeight="1" x14ac:dyDescent="0.25">
      <c r="A34" s="132"/>
      <c r="B34" s="89"/>
      <c r="C34" s="106"/>
      <c r="D34" s="106"/>
      <c r="E34" s="106"/>
    </row>
    <row r="35" spans="1:6" x14ac:dyDescent="0.25">
      <c r="A35" s="132"/>
      <c r="B35" s="89" t="s">
        <v>106</v>
      </c>
      <c r="C35" s="112">
        <f>+C26+C31</f>
        <v>0</v>
      </c>
      <c r="D35" s="112">
        <f>+D26+D31</f>
        <v>-40678352.099999949</v>
      </c>
      <c r="E35" s="112">
        <f>+E26+E31</f>
        <v>-10414601.80999996</v>
      </c>
    </row>
    <row r="36" spans="1:6" ht="6.75" customHeight="1" thickBot="1" x14ac:dyDescent="0.3">
      <c r="A36" s="86"/>
      <c r="B36" s="85"/>
      <c r="C36" s="85"/>
      <c r="D36" s="85"/>
      <c r="E36" s="85"/>
    </row>
    <row r="37" spans="1:6" ht="9" customHeight="1" thickBot="1" x14ac:dyDescent="0.3"/>
    <row r="38" spans="1:6" x14ac:dyDescent="0.25">
      <c r="A38" s="330" t="s">
        <v>7</v>
      </c>
      <c r="B38" s="331"/>
      <c r="C38" s="334" t="s">
        <v>107</v>
      </c>
      <c r="D38" s="268" t="s">
        <v>14</v>
      </c>
      <c r="E38" s="94" t="s">
        <v>88</v>
      </c>
    </row>
    <row r="39" spans="1:6" ht="15.75" thickBot="1" x14ac:dyDescent="0.3">
      <c r="A39" s="332"/>
      <c r="B39" s="333"/>
      <c r="C39" s="335"/>
      <c r="D39" s="269"/>
      <c r="E39" s="95" t="s">
        <v>23</v>
      </c>
    </row>
    <row r="40" spans="1:6" ht="5.25" customHeight="1" x14ac:dyDescent="0.25">
      <c r="A40" s="129"/>
      <c r="B40" s="96"/>
      <c r="C40" s="96"/>
      <c r="D40" s="96"/>
      <c r="E40" s="96"/>
    </row>
    <row r="41" spans="1:6" x14ac:dyDescent="0.25">
      <c r="A41" s="128"/>
      <c r="B41" s="131" t="s">
        <v>108</v>
      </c>
      <c r="C41" s="113">
        <f>SUM(C42:C43)</f>
        <v>0</v>
      </c>
      <c r="D41" s="113">
        <f>SUM(D42:D43)</f>
        <v>0</v>
      </c>
      <c r="E41" s="113">
        <f>SUM(E42:E43)</f>
        <v>0</v>
      </c>
      <c r="F41" s="70" t="str">
        <f>IF(C41&lt;&gt;'ETCA-IV-01'!C24,"ERROR!!!!! EL MONTO NO COINCIDE CON LO REPORTADO EN EL FORMATO ETCA-IV-01 ","")</f>
        <v/>
      </c>
    </row>
    <row r="42" spans="1:6" x14ac:dyDescent="0.25">
      <c r="A42" s="326"/>
      <c r="B42" s="97" t="s">
        <v>109</v>
      </c>
      <c r="C42" s="106">
        <v>0</v>
      </c>
      <c r="D42" s="106">
        <v>0</v>
      </c>
      <c r="E42" s="106">
        <v>0</v>
      </c>
      <c r="F42" s="70" t="str">
        <f>IF(D41&lt;&gt;'ETCA-IV-01'!D24,"ERROR!!!!! EL MONTO NO COINCIDE CON LO REPORTADO EN EL FORMATO ETCA-IV-01 ","")</f>
        <v/>
      </c>
    </row>
    <row r="43" spans="1:6" x14ac:dyDescent="0.25">
      <c r="A43" s="326"/>
      <c r="B43" s="97" t="s">
        <v>110</v>
      </c>
      <c r="C43" s="106">
        <v>0</v>
      </c>
      <c r="D43" s="106" t="s">
        <v>6</v>
      </c>
      <c r="E43" s="106">
        <v>0</v>
      </c>
      <c r="F43" s="70" t="str">
        <f>IF(E41&lt;&gt;'ETCA-IV-01'!E24,"ERROR!!!!! EL MONTO NO COINCIDE CON LO REPORTADO EN EL FORMATO ETCA-IV-01 ","")</f>
        <v/>
      </c>
    </row>
    <row r="44" spans="1:6" x14ac:dyDescent="0.25">
      <c r="A44" s="323"/>
      <c r="B44" s="131" t="s">
        <v>111</v>
      </c>
      <c r="C44" s="113">
        <f>SUM(C45:C46)</f>
        <v>0</v>
      </c>
      <c r="D44" s="113">
        <f>SUM(D45:D46)</f>
        <v>9813059.8100000005</v>
      </c>
      <c r="E44" s="113">
        <f>SUM(E45:E46)</f>
        <v>9813059.8100000005</v>
      </c>
      <c r="F44" s="70" t="str">
        <f>IF(C44&lt;&gt;'ETCA-IV-01'!C25,"ERROR!!!!! EL MONTO NO COINCIDE CON LO REPORTADO EN EL FORMATO ETCA-IV-01 ","")</f>
        <v/>
      </c>
    </row>
    <row r="45" spans="1:6" x14ac:dyDescent="0.25">
      <c r="A45" s="323"/>
      <c r="B45" s="97" t="s">
        <v>112</v>
      </c>
      <c r="C45" s="106">
        <v>0</v>
      </c>
      <c r="D45" s="106">
        <v>9813059.8100000005</v>
      </c>
      <c r="E45" s="106">
        <v>9813059.8100000005</v>
      </c>
      <c r="F45" s="70" t="str">
        <f>IF(D44&lt;&gt;'ETCA-IV-01'!D25,"ERROR!!!!! EL MONTO NO COINCIDE CON LO REPORTADO EN EL FORMATO ETCA-IV-01 ","")</f>
        <v/>
      </c>
    </row>
    <row r="46" spans="1:6" x14ac:dyDescent="0.25">
      <c r="A46" s="323"/>
      <c r="B46" s="97" t="s">
        <v>113</v>
      </c>
      <c r="C46" s="106">
        <v>0</v>
      </c>
      <c r="D46" s="106">
        <v>0</v>
      </c>
      <c r="E46" s="106">
        <v>0</v>
      </c>
      <c r="F46" s="70" t="str">
        <f>IF(E44&lt;&gt;'ETCA-IV-01'!E25,"ERROR!!!!! EL MONTO NO COINCIDE CON LO REPORTADO EN EL FORMATO ETCA-IV-01 ","")</f>
        <v/>
      </c>
    </row>
    <row r="47" spans="1:6" ht="6.75" customHeight="1" x14ac:dyDescent="0.25">
      <c r="A47" s="128"/>
      <c r="B47" s="131"/>
      <c r="C47" s="102"/>
      <c r="D47" s="102"/>
      <c r="E47" s="102"/>
    </row>
    <row r="48" spans="1:6" x14ac:dyDescent="0.25">
      <c r="A48" s="323"/>
      <c r="B48" s="336" t="s">
        <v>114</v>
      </c>
      <c r="C48" s="338">
        <f>+C41-C44</f>
        <v>0</v>
      </c>
      <c r="D48" s="338">
        <f>+D41-D44</f>
        <v>-9813059.8100000005</v>
      </c>
      <c r="E48" s="338">
        <f>+E41-E44</f>
        <v>-9813059.8100000005</v>
      </c>
    </row>
    <row r="49" spans="1:5" ht="15.75" thickBot="1" x14ac:dyDescent="0.3">
      <c r="A49" s="324"/>
      <c r="B49" s="337"/>
      <c r="C49" s="339"/>
      <c r="D49" s="339"/>
      <c r="E49" s="339"/>
    </row>
    <row r="50" spans="1:5" x14ac:dyDescent="0.25">
      <c r="A50" s="101"/>
      <c r="B50" s="101"/>
      <c r="C50" s="101"/>
      <c r="D50" s="101"/>
      <c r="E50" s="101"/>
    </row>
    <row r="51" spans="1:5" x14ac:dyDescent="0.25">
      <c r="A51" s="101"/>
      <c r="B51" s="101"/>
      <c r="C51" s="101"/>
      <c r="D51" s="101"/>
      <c r="E51" s="101"/>
    </row>
    <row r="52" spans="1:5" x14ac:dyDescent="0.25">
      <c r="A52" s="101"/>
      <c r="B52" s="101"/>
      <c r="C52" s="101"/>
      <c r="D52" s="101"/>
      <c r="E52" s="101"/>
    </row>
    <row r="53" spans="1:5" ht="15.75" thickBot="1" x14ac:dyDescent="0.3">
      <c r="A53" s="101"/>
      <c r="B53" s="101"/>
      <c r="C53" s="101"/>
      <c r="D53" s="101"/>
      <c r="E53" s="101"/>
    </row>
    <row r="54" spans="1:5" x14ac:dyDescent="0.25">
      <c r="A54" s="330" t="s">
        <v>7</v>
      </c>
      <c r="B54" s="331"/>
      <c r="C54" s="94" t="s">
        <v>87</v>
      </c>
      <c r="D54" s="268" t="s">
        <v>14</v>
      </c>
      <c r="E54" s="94" t="s">
        <v>88</v>
      </c>
    </row>
    <row r="55" spans="1:5" ht="15.75" thickBot="1" x14ac:dyDescent="0.3">
      <c r="A55" s="332"/>
      <c r="B55" s="333"/>
      <c r="C55" s="95" t="s">
        <v>102</v>
      </c>
      <c r="D55" s="269"/>
      <c r="E55" s="95" t="s">
        <v>23</v>
      </c>
    </row>
    <row r="56" spans="1:5" ht="6" customHeight="1" x14ac:dyDescent="0.25">
      <c r="A56" s="327"/>
      <c r="B56" s="328"/>
      <c r="C56" s="96"/>
      <c r="D56" s="96"/>
      <c r="E56" s="96"/>
    </row>
    <row r="57" spans="1:5" x14ac:dyDescent="0.25">
      <c r="A57" s="326"/>
      <c r="B57" s="329" t="s">
        <v>115</v>
      </c>
      <c r="C57" s="325">
        <f>+C10</f>
        <v>535114184</v>
      </c>
      <c r="D57" s="325">
        <f>+D10</f>
        <v>223362233.21000001</v>
      </c>
      <c r="E57" s="325">
        <f>+E10</f>
        <v>223362233.21000001</v>
      </c>
    </row>
    <row r="58" spans="1:5" x14ac:dyDescent="0.25">
      <c r="A58" s="326"/>
      <c r="B58" s="329"/>
      <c r="C58" s="325"/>
      <c r="D58" s="325"/>
      <c r="E58" s="325"/>
    </row>
    <row r="59" spans="1:5" ht="19.5" x14ac:dyDescent="0.25">
      <c r="A59" s="326"/>
      <c r="B59" s="98" t="s">
        <v>116</v>
      </c>
      <c r="C59" s="108">
        <f>+C60-C61</f>
        <v>0</v>
      </c>
      <c r="D59" s="108">
        <f>+D60-D61</f>
        <v>-9813059.8100000005</v>
      </c>
      <c r="E59" s="108">
        <f>+E60-E61</f>
        <v>-9813059.8100000005</v>
      </c>
    </row>
    <row r="60" spans="1:5" x14ac:dyDescent="0.25">
      <c r="A60" s="326"/>
      <c r="B60" s="97" t="s">
        <v>109</v>
      </c>
      <c r="C60" s="108">
        <f>+C42</f>
        <v>0</v>
      </c>
      <c r="D60" s="108">
        <f>+D42</f>
        <v>0</v>
      </c>
      <c r="E60" s="108">
        <f>+E42</f>
        <v>0</v>
      </c>
    </row>
    <row r="61" spans="1:5" x14ac:dyDescent="0.25">
      <c r="A61" s="326"/>
      <c r="B61" s="97" t="s">
        <v>112</v>
      </c>
      <c r="C61" s="108">
        <f>+C45</f>
        <v>0</v>
      </c>
      <c r="D61" s="108">
        <f>+D45</f>
        <v>9813059.8100000005</v>
      </c>
      <c r="E61" s="108">
        <f>+E45</f>
        <v>9813059.8100000005</v>
      </c>
    </row>
    <row r="62" spans="1:5" ht="5.25" customHeight="1" x14ac:dyDescent="0.25">
      <c r="A62" s="326"/>
      <c r="B62" s="130"/>
      <c r="C62" s="108"/>
      <c r="D62" s="108"/>
      <c r="E62" s="108"/>
    </row>
    <row r="63" spans="1:5" x14ac:dyDescent="0.25">
      <c r="A63" s="129"/>
      <c r="B63" s="130" t="s">
        <v>94</v>
      </c>
      <c r="C63" s="108">
        <f>+C15</f>
        <v>535114184</v>
      </c>
      <c r="D63" s="108">
        <f>+D15</f>
        <v>280429962.06999999</v>
      </c>
      <c r="E63" s="108">
        <f>+E15</f>
        <v>250166211.77999997</v>
      </c>
    </row>
    <row r="64" spans="1:5" ht="6.75" customHeight="1" x14ac:dyDescent="0.25">
      <c r="A64" s="129"/>
      <c r="B64" s="130"/>
      <c r="C64" s="108"/>
      <c r="D64" s="108"/>
      <c r="E64" s="108"/>
    </row>
    <row r="65" spans="1:5" x14ac:dyDescent="0.25">
      <c r="A65" s="129"/>
      <c r="B65" s="130" t="s">
        <v>97</v>
      </c>
      <c r="C65" s="109"/>
      <c r="D65" s="114">
        <f>+D19</f>
        <v>0</v>
      </c>
      <c r="E65" s="114">
        <f>+E19</f>
        <v>0</v>
      </c>
    </row>
    <row r="66" spans="1:5" x14ac:dyDescent="0.25">
      <c r="A66" s="129"/>
      <c r="B66" s="130"/>
      <c r="C66" s="108"/>
      <c r="D66" s="108"/>
      <c r="E66" s="108"/>
    </row>
    <row r="67" spans="1:5" ht="19.5" x14ac:dyDescent="0.25">
      <c r="A67" s="323"/>
      <c r="B67" s="89" t="s">
        <v>117</v>
      </c>
      <c r="C67" s="111">
        <f>+C10+C59-C15+C19</f>
        <v>0</v>
      </c>
      <c r="D67" s="111">
        <f>+D10+D59-D15+D19</f>
        <v>-66880788.669999987</v>
      </c>
      <c r="E67" s="111">
        <f>+E10+E59-E15+E19</f>
        <v>-36617038.379999965</v>
      </c>
    </row>
    <row r="68" spans="1:5" x14ac:dyDescent="0.25">
      <c r="A68" s="323"/>
      <c r="B68" s="99"/>
      <c r="C68" s="108" t="s">
        <v>6</v>
      </c>
      <c r="D68" s="108" t="s">
        <v>6</v>
      </c>
      <c r="E68" s="108" t="s">
        <v>6</v>
      </c>
    </row>
    <row r="69" spans="1:5" ht="19.5" x14ac:dyDescent="0.25">
      <c r="A69" s="323"/>
      <c r="B69" s="89" t="s">
        <v>118</v>
      </c>
      <c r="C69" s="111">
        <f>+C67-C59</f>
        <v>0</v>
      </c>
      <c r="D69" s="111">
        <f>+D67-D59</f>
        <v>-57067728.859999985</v>
      </c>
      <c r="E69" s="111">
        <f>+E67-E59</f>
        <v>-26803978.569999963</v>
      </c>
    </row>
    <row r="70" spans="1:5" ht="15.75" thickBot="1" x14ac:dyDescent="0.3">
      <c r="A70" s="324"/>
      <c r="B70" s="100"/>
      <c r="C70" s="103" t="s">
        <v>6</v>
      </c>
      <c r="D70" s="104" t="s">
        <v>6</v>
      </c>
      <c r="E70" s="103" t="s">
        <v>6</v>
      </c>
    </row>
    <row r="71" spans="1:5" ht="5.25" customHeight="1" thickBot="1" x14ac:dyDescent="0.3"/>
    <row r="72" spans="1:5" x14ac:dyDescent="0.25">
      <c r="A72" s="330" t="s">
        <v>7</v>
      </c>
      <c r="B72" s="331"/>
      <c r="C72" s="334" t="s">
        <v>107</v>
      </c>
      <c r="D72" s="268" t="s">
        <v>14</v>
      </c>
      <c r="E72" s="94" t="s">
        <v>88</v>
      </c>
    </row>
    <row r="73" spans="1:5" ht="15.75" thickBot="1" x14ac:dyDescent="0.3">
      <c r="A73" s="332"/>
      <c r="B73" s="333"/>
      <c r="C73" s="335"/>
      <c r="D73" s="269"/>
      <c r="E73" s="95" t="s">
        <v>23</v>
      </c>
    </row>
    <row r="74" spans="1:5" x14ac:dyDescent="0.25">
      <c r="A74" s="327"/>
      <c r="B74" s="328"/>
      <c r="C74" s="96"/>
      <c r="D74" s="96"/>
      <c r="E74" s="96"/>
    </row>
    <row r="75" spans="1:5" x14ac:dyDescent="0.25">
      <c r="A75" s="326"/>
      <c r="B75" s="329" t="s">
        <v>91</v>
      </c>
      <c r="C75" s="325">
        <f>+C11</f>
        <v>88275234</v>
      </c>
      <c r="D75" s="325">
        <f>+D11</f>
        <v>6004275.1500000004</v>
      </c>
      <c r="E75" s="325">
        <f>+E11</f>
        <v>6004275.1500000004</v>
      </c>
    </row>
    <row r="76" spans="1:5" x14ac:dyDescent="0.25">
      <c r="A76" s="326"/>
      <c r="B76" s="329"/>
      <c r="C76" s="325"/>
      <c r="D76" s="325"/>
      <c r="E76" s="325"/>
    </row>
    <row r="77" spans="1:5" ht="19.5" x14ac:dyDescent="0.25">
      <c r="A77" s="326"/>
      <c r="B77" s="98" t="s">
        <v>119</v>
      </c>
      <c r="C77" s="108">
        <f>+C78-C79</f>
        <v>0</v>
      </c>
      <c r="D77" s="108">
        <f>+D78-D79</f>
        <v>0</v>
      </c>
      <c r="E77" s="108">
        <f>+E78-E79</f>
        <v>0</v>
      </c>
    </row>
    <row r="78" spans="1:5" x14ac:dyDescent="0.25">
      <c r="A78" s="326"/>
      <c r="B78" s="97" t="s">
        <v>110</v>
      </c>
      <c r="C78" s="108">
        <f>+C43</f>
        <v>0</v>
      </c>
      <c r="D78" s="108">
        <v>0</v>
      </c>
      <c r="E78" s="108">
        <v>0</v>
      </c>
    </row>
    <row r="79" spans="1:5" x14ac:dyDescent="0.25">
      <c r="A79" s="326"/>
      <c r="B79" s="97" t="s">
        <v>113</v>
      </c>
      <c r="C79" s="108">
        <f>+C46</f>
        <v>0</v>
      </c>
      <c r="D79" s="108">
        <v>0</v>
      </c>
      <c r="E79" s="108">
        <v>0</v>
      </c>
    </row>
    <row r="80" spans="1:5" x14ac:dyDescent="0.25">
      <c r="A80" s="326"/>
      <c r="B80" s="130"/>
      <c r="C80" s="108"/>
      <c r="D80" s="108"/>
      <c r="E80" s="108"/>
    </row>
    <row r="81" spans="1:5" x14ac:dyDescent="0.25">
      <c r="A81" s="129"/>
      <c r="B81" s="130" t="s">
        <v>120</v>
      </c>
      <c r="C81" s="108">
        <f>+C16</f>
        <v>88275234</v>
      </c>
      <c r="D81" s="108">
        <f>+D16</f>
        <v>1978523.84</v>
      </c>
      <c r="E81" s="108">
        <f>+E16</f>
        <v>1978523.84</v>
      </c>
    </row>
    <row r="82" spans="1:5" x14ac:dyDescent="0.25">
      <c r="A82" s="129"/>
      <c r="B82" s="130"/>
      <c r="C82" s="108" t="s">
        <v>6</v>
      </c>
      <c r="D82" s="108" t="s">
        <v>6</v>
      </c>
      <c r="E82" s="108" t="s">
        <v>6</v>
      </c>
    </row>
    <row r="83" spans="1:5" x14ac:dyDescent="0.25">
      <c r="A83" s="129"/>
      <c r="B83" s="130" t="s">
        <v>98</v>
      </c>
      <c r="C83" s="109">
        <v>42982467.049999997</v>
      </c>
      <c r="D83" s="114">
        <f>+D20</f>
        <v>6270560.0599999996</v>
      </c>
      <c r="E83" s="114">
        <f>+E20</f>
        <v>6270560.0599999996</v>
      </c>
    </row>
    <row r="84" spans="1:5" x14ac:dyDescent="0.25">
      <c r="A84" s="129"/>
      <c r="B84" s="130"/>
      <c r="C84" s="108"/>
      <c r="D84" s="108"/>
      <c r="E84" s="108"/>
    </row>
    <row r="85" spans="1:5" ht="19.5" x14ac:dyDescent="0.25">
      <c r="A85" s="323"/>
      <c r="B85" s="89" t="s">
        <v>121</v>
      </c>
      <c r="C85" s="110">
        <f>+C75+C77-C81+C83</f>
        <v>42982467.049999997</v>
      </c>
      <c r="D85" s="110">
        <f>+D75+D77-D81+D83</f>
        <v>10296311.370000001</v>
      </c>
      <c r="E85" s="110">
        <f>+E75+E77-E81+E83</f>
        <v>10296311.370000001</v>
      </c>
    </row>
    <row r="86" spans="1:5" x14ac:dyDescent="0.25">
      <c r="A86" s="323"/>
      <c r="B86" s="99"/>
      <c r="C86" s="111"/>
      <c r="D86" s="111"/>
      <c r="E86" s="111"/>
    </row>
    <row r="87" spans="1:5" ht="19.5" x14ac:dyDescent="0.25">
      <c r="A87" s="323"/>
      <c r="B87" s="89" t="s">
        <v>122</v>
      </c>
      <c r="C87" s="112">
        <f>+C85-C77</f>
        <v>42982467.049999997</v>
      </c>
      <c r="D87" s="112">
        <f>+D85-D77</f>
        <v>10296311.370000001</v>
      </c>
      <c r="E87" s="112">
        <f>+E85-E77</f>
        <v>10296311.370000001</v>
      </c>
    </row>
    <row r="88" spans="1:5" ht="15.75" thickBot="1" x14ac:dyDescent="0.3">
      <c r="A88" s="324"/>
      <c r="B88" s="100"/>
      <c r="C88" s="100"/>
      <c r="D88" s="100"/>
      <c r="E88" s="100"/>
    </row>
  </sheetData>
  <sheetProtection formatColumns="0" formatRows="0" insertHyperlinks="0"/>
  <mergeCells count="41">
    <mergeCell ref="A42:A43"/>
    <mergeCell ref="A44:A46"/>
    <mergeCell ref="A1:E1"/>
    <mergeCell ref="A38:B39"/>
    <mergeCell ref="C38:C39"/>
    <mergeCell ref="D38:D39"/>
    <mergeCell ref="A31:A33"/>
    <mergeCell ref="A4:E4"/>
    <mergeCell ref="A22:A25"/>
    <mergeCell ref="A28:E28"/>
    <mergeCell ref="A29:B29"/>
    <mergeCell ref="A6:B7"/>
    <mergeCell ref="D6:D7"/>
    <mergeCell ref="A3:E3"/>
    <mergeCell ref="A2:E2"/>
    <mergeCell ref="A48:A49"/>
    <mergeCell ref="B48:B49"/>
    <mergeCell ref="C48:C49"/>
    <mergeCell ref="D48:D49"/>
    <mergeCell ref="E48:E49"/>
    <mergeCell ref="A54:B55"/>
    <mergeCell ref="D54:D55"/>
    <mergeCell ref="A56:B56"/>
    <mergeCell ref="A57:A58"/>
    <mergeCell ref="B57:B58"/>
    <mergeCell ref="C57:C58"/>
    <mergeCell ref="D57:D58"/>
    <mergeCell ref="A67:A70"/>
    <mergeCell ref="A72:B73"/>
    <mergeCell ref="C72:C73"/>
    <mergeCell ref="D72:D73"/>
    <mergeCell ref="E57:E58"/>
    <mergeCell ref="A59:A62"/>
    <mergeCell ref="A85:A88"/>
    <mergeCell ref="E75:E76"/>
    <mergeCell ref="A77:A80"/>
    <mergeCell ref="A74:B74"/>
    <mergeCell ref="A75:A76"/>
    <mergeCell ref="B75:B76"/>
    <mergeCell ref="C75:C76"/>
    <mergeCell ref="D75:D76"/>
  </mergeCells>
  <printOptions horizontalCentered="1"/>
  <pageMargins left="0.23622047244094491" right="0.23622047244094491" top="0.43307086614173229" bottom="0.43307086614173229" header="0.31496062992125984" footer="0.31496062992125984"/>
  <pageSetup scale="97" orientation="portrait" r:id="rId1"/>
  <rowBreaks count="1" manualBreakCount="1">
    <brk id="5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2">
    <tabColor theme="0" tint="-0.14999847407452621"/>
  </sheetPr>
  <dimension ref="A1:D43"/>
  <sheetViews>
    <sheetView view="pageBreakPreview" zoomScale="90" zoomScaleNormal="100" zoomScaleSheetLayoutView="90" workbookViewId="0">
      <selection activeCell="T27" sqref="T27"/>
    </sheetView>
  </sheetViews>
  <sheetFormatPr baseColWidth="10" defaultColWidth="11.28515625" defaultRowHeight="16.5" x14ac:dyDescent="0.3"/>
  <cols>
    <col min="1" max="1" width="2.85546875" style="1" customWidth="1"/>
    <col min="2" max="2" width="40.28515625" style="1" customWidth="1"/>
    <col min="3" max="3" width="31.7109375" style="1" customWidth="1"/>
    <col min="4" max="4" width="25.28515625" style="1" customWidth="1"/>
    <col min="5" max="16384" width="11.28515625" style="1"/>
  </cols>
  <sheetData>
    <row r="1" spans="1:4" x14ac:dyDescent="0.3">
      <c r="A1" s="265" t="str">
        <f>'[2]ETCA-I-01'!A1:G1</f>
        <v xml:space="preserve">Comision Estatal del Agua  </v>
      </c>
      <c r="B1" s="265"/>
      <c r="C1" s="265"/>
      <c r="D1" s="265"/>
    </row>
    <row r="2" spans="1:4" x14ac:dyDescent="0.3">
      <c r="A2" s="279" t="s">
        <v>0</v>
      </c>
      <c r="B2" s="279"/>
      <c r="C2" s="279"/>
      <c r="D2" s="279"/>
    </row>
    <row r="3" spans="1:4" x14ac:dyDescent="0.3">
      <c r="A3" s="279" t="str">
        <f>'[2]ETCA-I-03'!A3:D3</f>
        <v>Del 01 de Enero al 30 de Junio de 2020</v>
      </c>
      <c r="B3" s="279"/>
      <c r="C3" s="279"/>
      <c r="D3" s="279"/>
    </row>
    <row r="4" spans="1:4" x14ac:dyDescent="0.3">
      <c r="A4" s="8"/>
      <c r="B4" s="279" t="s">
        <v>123</v>
      </c>
      <c r="C4" s="279"/>
      <c r="D4" s="11"/>
    </row>
    <row r="5" spans="1:4" ht="6.75" customHeight="1" thickBot="1" x14ac:dyDescent="0.35"/>
    <row r="6" spans="1:4" s="4" customFormat="1" ht="30" customHeight="1" x14ac:dyDescent="0.25">
      <c r="A6" s="352" t="s">
        <v>124</v>
      </c>
      <c r="B6" s="353"/>
      <c r="C6" s="350" t="s">
        <v>125</v>
      </c>
      <c r="D6" s="351"/>
    </row>
    <row r="7" spans="1:4" s="4" customFormat="1" ht="32.25" customHeight="1" thickBot="1" x14ac:dyDescent="0.3">
      <c r="A7" s="354"/>
      <c r="B7" s="355"/>
      <c r="C7" s="9" t="s">
        <v>126</v>
      </c>
      <c r="D7" s="10" t="s">
        <v>127</v>
      </c>
    </row>
    <row r="8" spans="1:4" s="4" customFormat="1" x14ac:dyDescent="0.25">
      <c r="A8" s="5">
        <v>1</v>
      </c>
      <c r="B8" s="197" t="s">
        <v>226</v>
      </c>
      <c r="C8" s="6" t="s">
        <v>227</v>
      </c>
      <c r="D8" s="7" t="s">
        <v>228</v>
      </c>
    </row>
    <row r="9" spans="1:4" s="4" customFormat="1" x14ac:dyDescent="0.25">
      <c r="A9" s="5">
        <v>2</v>
      </c>
      <c r="B9" s="197" t="s">
        <v>229</v>
      </c>
      <c r="C9" s="6" t="s">
        <v>227</v>
      </c>
      <c r="D9" s="7" t="s">
        <v>230</v>
      </c>
    </row>
    <row r="10" spans="1:4" s="4" customFormat="1" x14ac:dyDescent="0.25">
      <c r="A10" s="5">
        <v>3</v>
      </c>
      <c r="B10" s="197" t="s">
        <v>231</v>
      </c>
      <c r="C10" s="6" t="s">
        <v>227</v>
      </c>
      <c r="D10" s="7" t="s">
        <v>232</v>
      </c>
    </row>
    <row r="11" spans="1:4" s="4" customFormat="1" x14ac:dyDescent="0.25">
      <c r="A11" s="5">
        <v>4</v>
      </c>
      <c r="B11" s="197" t="s">
        <v>233</v>
      </c>
      <c r="C11" s="6" t="s">
        <v>227</v>
      </c>
      <c r="D11" s="7" t="s">
        <v>234</v>
      </c>
    </row>
    <row r="12" spans="1:4" s="4" customFormat="1" ht="25.5" x14ac:dyDescent="0.25">
      <c r="A12" s="5">
        <v>5</v>
      </c>
      <c r="B12" s="198" t="s">
        <v>235</v>
      </c>
      <c r="C12" s="6" t="s">
        <v>227</v>
      </c>
      <c r="D12" s="7" t="s">
        <v>236</v>
      </c>
    </row>
    <row r="13" spans="1:4" s="4" customFormat="1" ht="25.5" x14ac:dyDescent="0.25">
      <c r="A13" s="5">
        <v>6</v>
      </c>
      <c r="B13" s="198" t="s">
        <v>237</v>
      </c>
      <c r="C13" s="6" t="s">
        <v>227</v>
      </c>
      <c r="D13" s="7" t="s">
        <v>238</v>
      </c>
    </row>
    <row r="14" spans="1:4" s="4" customFormat="1" x14ac:dyDescent="0.25">
      <c r="A14" s="5">
        <v>7</v>
      </c>
      <c r="B14" s="197" t="s">
        <v>239</v>
      </c>
      <c r="C14" s="6" t="s">
        <v>227</v>
      </c>
      <c r="D14" s="7" t="s">
        <v>240</v>
      </c>
    </row>
    <row r="15" spans="1:4" s="4" customFormat="1" ht="25.5" x14ac:dyDescent="0.25">
      <c r="A15" s="5">
        <v>8</v>
      </c>
      <c r="B15" s="198" t="s">
        <v>241</v>
      </c>
      <c r="C15" s="6" t="s">
        <v>227</v>
      </c>
      <c r="D15" s="7" t="s">
        <v>242</v>
      </c>
    </row>
    <row r="16" spans="1:4" s="4" customFormat="1" ht="25.5" x14ac:dyDescent="0.25">
      <c r="A16" s="5">
        <v>9</v>
      </c>
      <c r="B16" s="198" t="s">
        <v>243</v>
      </c>
      <c r="C16" s="6" t="s">
        <v>227</v>
      </c>
      <c r="D16" s="7" t="s">
        <v>244</v>
      </c>
    </row>
    <row r="17" spans="1:4" s="4" customFormat="1" x14ac:dyDescent="0.25">
      <c r="A17" s="5">
        <v>10</v>
      </c>
      <c r="B17" s="197" t="s">
        <v>245</v>
      </c>
      <c r="C17" s="6" t="s">
        <v>227</v>
      </c>
      <c r="D17" s="7" t="s">
        <v>246</v>
      </c>
    </row>
    <row r="18" spans="1:4" s="4" customFormat="1" x14ac:dyDescent="0.25">
      <c r="A18" s="5">
        <v>11</v>
      </c>
      <c r="B18" s="197" t="s">
        <v>247</v>
      </c>
      <c r="C18" s="6" t="s">
        <v>227</v>
      </c>
      <c r="D18" s="7" t="s">
        <v>248</v>
      </c>
    </row>
    <row r="19" spans="1:4" s="4" customFormat="1" x14ac:dyDescent="0.25">
      <c r="A19" s="5">
        <v>12</v>
      </c>
      <c r="B19" s="197" t="s">
        <v>249</v>
      </c>
      <c r="C19" s="6" t="s">
        <v>227</v>
      </c>
      <c r="D19" s="7" t="s">
        <v>250</v>
      </c>
    </row>
    <row r="20" spans="1:4" s="4" customFormat="1" x14ac:dyDescent="0.25">
      <c r="A20" s="5">
        <v>13</v>
      </c>
      <c r="B20" s="197" t="s">
        <v>251</v>
      </c>
      <c r="C20" s="6" t="s">
        <v>227</v>
      </c>
      <c r="D20" s="7" t="s">
        <v>252</v>
      </c>
    </row>
    <row r="21" spans="1:4" s="4" customFormat="1" x14ac:dyDescent="0.25">
      <c r="A21" s="5">
        <v>14</v>
      </c>
      <c r="B21" s="197" t="s">
        <v>253</v>
      </c>
      <c r="C21" s="6" t="s">
        <v>227</v>
      </c>
      <c r="D21" s="7" t="s">
        <v>254</v>
      </c>
    </row>
    <row r="22" spans="1:4" s="4" customFormat="1" x14ac:dyDescent="0.25">
      <c r="A22" s="5">
        <v>15</v>
      </c>
      <c r="B22" s="197" t="s">
        <v>255</v>
      </c>
      <c r="C22" s="6" t="s">
        <v>227</v>
      </c>
      <c r="D22" s="7" t="s">
        <v>256</v>
      </c>
    </row>
    <row r="23" spans="1:4" s="4" customFormat="1" x14ac:dyDescent="0.25">
      <c r="A23" s="5">
        <v>16</v>
      </c>
      <c r="B23" s="197" t="s">
        <v>257</v>
      </c>
      <c r="C23" s="6" t="s">
        <v>227</v>
      </c>
      <c r="D23" s="7" t="s">
        <v>258</v>
      </c>
    </row>
    <row r="24" spans="1:4" s="4" customFormat="1" x14ac:dyDescent="0.25">
      <c r="A24" s="5">
        <v>17</v>
      </c>
      <c r="B24" s="197" t="s">
        <v>259</v>
      </c>
      <c r="C24" s="6" t="s">
        <v>227</v>
      </c>
      <c r="D24" s="7" t="s">
        <v>260</v>
      </c>
    </row>
    <row r="25" spans="1:4" s="4" customFormat="1" x14ac:dyDescent="0.25">
      <c r="A25" s="5">
        <v>18</v>
      </c>
      <c r="B25" s="197" t="s">
        <v>261</v>
      </c>
      <c r="C25" s="6" t="s">
        <v>227</v>
      </c>
      <c r="D25" s="7" t="s">
        <v>262</v>
      </c>
    </row>
    <row r="26" spans="1:4" s="4" customFormat="1" x14ac:dyDescent="0.25">
      <c r="A26" s="5">
        <v>19</v>
      </c>
      <c r="B26" s="197" t="s">
        <v>263</v>
      </c>
      <c r="C26" s="6" t="s">
        <v>227</v>
      </c>
      <c r="D26" s="7" t="s">
        <v>264</v>
      </c>
    </row>
    <row r="27" spans="1:4" s="4" customFormat="1" x14ac:dyDescent="0.25">
      <c r="A27" s="5">
        <v>20</v>
      </c>
      <c r="B27" s="197" t="s">
        <v>265</v>
      </c>
      <c r="C27" s="6" t="s">
        <v>227</v>
      </c>
      <c r="D27" s="7" t="s">
        <v>266</v>
      </c>
    </row>
    <row r="28" spans="1:4" s="4" customFormat="1" x14ac:dyDescent="0.25">
      <c r="A28" s="5">
        <v>21</v>
      </c>
      <c r="B28" s="197" t="s">
        <v>267</v>
      </c>
      <c r="C28" s="6" t="s">
        <v>227</v>
      </c>
      <c r="D28" s="7" t="s">
        <v>268</v>
      </c>
    </row>
    <row r="29" spans="1:4" s="4" customFormat="1" x14ac:dyDescent="0.25">
      <c r="A29" s="5">
        <v>22</v>
      </c>
      <c r="B29" s="197" t="s">
        <v>269</v>
      </c>
      <c r="C29" s="6" t="s">
        <v>227</v>
      </c>
      <c r="D29" s="199" t="s">
        <v>270</v>
      </c>
    </row>
    <row r="30" spans="1:4" s="4" customFormat="1" x14ac:dyDescent="0.25">
      <c r="A30" s="5">
        <v>23</v>
      </c>
      <c r="B30" s="197" t="s">
        <v>271</v>
      </c>
      <c r="C30" s="6" t="s">
        <v>227</v>
      </c>
      <c r="D30" s="199" t="s">
        <v>272</v>
      </c>
    </row>
    <row r="31" spans="1:4" s="4" customFormat="1" x14ac:dyDescent="0.25">
      <c r="A31" s="5">
        <v>24</v>
      </c>
      <c r="B31" s="197" t="s">
        <v>341</v>
      </c>
      <c r="C31" s="6" t="s">
        <v>227</v>
      </c>
      <c r="D31" s="199" t="s">
        <v>340</v>
      </c>
    </row>
    <row r="32" spans="1:4" s="4" customFormat="1" x14ac:dyDescent="0.25">
      <c r="A32" s="5">
        <v>25</v>
      </c>
      <c r="B32" s="197" t="s">
        <v>345</v>
      </c>
      <c r="C32" s="6" t="s">
        <v>227</v>
      </c>
      <c r="D32" s="199" t="s">
        <v>344</v>
      </c>
    </row>
    <row r="33" spans="1:4" s="4" customFormat="1" x14ac:dyDescent="0.25">
      <c r="A33" s="5">
        <v>26</v>
      </c>
      <c r="B33" s="197" t="s">
        <v>347</v>
      </c>
      <c r="C33" s="6" t="s">
        <v>227</v>
      </c>
      <c r="D33" s="199" t="s">
        <v>346</v>
      </c>
    </row>
    <row r="34" spans="1:4" s="4" customFormat="1" x14ac:dyDescent="0.25">
      <c r="A34" s="5">
        <v>27</v>
      </c>
      <c r="B34" s="197" t="s">
        <v>349</v>
      </c>
      <c r="C34" s="6" t="s">
        <v>227</v>
      </c>
      <c r="D34" s="199" t="s">
        <v>348</v>
      </c>
    </row>
    <row r="35" spans="1:4" s="4" customFormat="1" x14ac:dyDescent="0.25">
      <c r="A35" s="5">
        <v>28</v>
      </c>
      <c r="B35" s="197" t="s">
        <v>351</v>
      </c>
      <c r="C35" s="6" t="s">
        <v>227</v>
      </c>
      <c r="D35" s="199" t="s">
        <v>350</v>
      </c>
    </row>
    <row r="36" spans="1:4" s="4" customFormat="1" ht="9" customHeight="1" x14ac:dyDescent="0.25">
      <c r="A36" s="5"/>
      <c r="B36" s="197"/>
      <c r="C36" s="6"/>
      <c r="D36" s="199"/>
    </row>
    <row r="37" spans="1:4" s="4" customFormat="1" ht="31.5" customHeight="1" x14ac:dyDescent="0.25">
      <c r="A37" s="346"/>
      <c r="B37" s="347"/>
      <c r="C37" s="348"/>
      <c r="D37" s="349"/>
    </row>
    <row r="38" spans="1:4" x14ac:dyDescent="0.3">
      <c r="A38" s="62" t="s">
        <v>1</v>
      </c>
    </row>
    <row r="39" spans="1:4" x14ac:dyDescent="0.3">
      <c r="A39" s="62"/>
    </row>
    <row r="40" spans="1:4" x14ac:dyDescent="0.3">
      <c r="A40" s="62"/>
    </row>
    <row r="41" spans="1:4" x14ac:dyDescent="0.3">
      <c r="A41" s="62"/>
    </row>
    <row r="43" spans="1:4" ht="18.75" x14ac:dyDescent="0.3">
      <c r="B43" s="59" t="s">
        <v>128</v>
      </c>
    </row>
  </sheetData>
  <mergeCells count="7">
    <mergeCell ref="A37:D37"/>
    <mergeCell ref="A1:D1"/>
    <mergeCell ref="A3:D3"/>
    <mergeCell ref="C6:D6"/>
    <mergeCell ref="A2:D2"/>
    <mergeCell ref="A6:B7"/>
    <mergeCell ref="B4:C4"/>
  </mergeCells>
  <printOptions horizontalCentered="1"/>
  <pageMargins left="0.39370078740157483" right="0.39370078740157483" top="0.74803149606299213" bottom="0.74803149606299213" header="0.31496062992125984" footer="0.31496062992125984"/>
  <pageSetup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3">
    <tabColor theme="0" tint="-0.14999847407452621"/>
  </sheetPr>
  <dimension ref="A1:XFC2202"/>
  <sheetViews>
    <sheetView view="pageBreakPreview" topLeftCell="A2181" zoomScaleNormal="100" zoomScaleSheetLayoutView="100" workbookViewId="0">
      <selection activeCell="T27" sqref="T27"/>
    </sheetView>
  </sheetViews>
  <sheetFormatPr baseColWidth="10" defaultColWidth="11.28515625" defaultRowHeight="16.5" x14ac:dyDescent="0.3"/>
  <cols>
    <col min="1" max="1" width="6" style="1" customWidth="1"/>
    <col min="2" max="2" width="37" style="1" customWidth="1"/>
    <col min="3" max="3" width="36.28515625" style="1" customWidth="1"/>
    <col min="4" max="4" width="21.28515625" style="1" customWidth="1"/>
    <col min="5" max="5" width="14.42578125" style="1" bestFit="1" customWidth="1"/>
    <col min="6" max="16384" width="11.28515625" style="1"/>
  </cols>
  <sheetData>
    <row r="1" spans="1:4" x14ac:dyDescent="0.3">
      <c r="A1" s="265" t="str">
        <f>'[2]ETCA-I-01'!A1:G1</f>
        <v xml:space="preserve">Comision Estatal del Agua  </v>
      </c>
      <c r="B1" s="265"/>
      <c r="C1" s="265"/>
      <c r="D1" s="265"/>
    </row>
    <row r="2" spans="1:4" x14ac:dyDescent="0.3">
      <c r="A2" s="279" t="s">
        <v>129</v>
      </c>
      <c r="B2" s="279"/>
      <c r="C2" s="279"/>
      <c r="D2" s="279"/>
    </row>
    <row r="3" spans="1:4" x14ac:dyDescent="0.3">
      <c r="A3" s="279" t="str">
        <f>'[2]ETCA-I-01'!A3:G3</f>
        <v>Al 30 de Junio de 2020</v>
      </c>
      <c r="B3" s="279"/>
      <c r="C3" s="279"/>
      <c r="D3" s="279"/>
    </row>
    <row r="4" spans="1:4" x14ac:dyDescent="0.3">
      <c r="A4" s="8"/>
      <c r="B4" s="279" t="s">
        <v>130</v>
      </c>
      <c r="C4" s="279"/>
      <c r="D4" s="11"/>
    </row>
    <row r="5" spans="1:4" ht="6.75" customHeight="1" x14ac:dyDescent="0.3"/>
    <row r="6" spans="1:4" s="4" customFormat="1" ht="11.25" customHeight="1" x14ac:dyDescent="0.25">
      <c r="A6" s="357" t="s">
        <v>131</v>
      </c>
      <c r="B6" s="357"/>
      <c r="C6" s="357" t="s">
        <v>132</v>
      </c>
      <c r="D6" s="357" t="s">
        <v>133</v>
      </c>
    </row>
    <row r="7" spans="1:4" s="4" customFormat="1" ht="11.25" customHeight="1" x14ac:dyDescent="0.25">
      <c r="A7" s="357"/>
      <c r="B7" s="357"/>
      <c r="C7" s="357"/>
      <c r="D7" s="357"/>
    </row>
    <row r="8" spans="1:4" s="4" customFormat="1" ht="24" customHeight="1" x14ac:dyDescent="0.25">
      <c r="A8" s="135"/>
      <c r="B8" s="136" t="s">
        <v>134</v>
      </c>
      <c r="C8" s="135"/>
      <c r="D8" s="135"/>
    </row>
    <row r="9" spans="1:4" s="4" customFormat="1" ht="25.5" x14ac:dyDescent="0.25">
      <c r="A9" s="135">
        <v>1</v>
      </c>
      <c r="B9" s="226" t="s">
        <v>587</v>
      </c>
      <c r="C9" s="228" t="s">
        <v>588</v>
      </c>
      <c r="D9" s="227">
        <v>31185</v>
      </c>
    </row>
    <row r="10" spans="1:4" s="4" customFormat="1" ht="25.5" x14ac:dyDescent="0.25">
      <c r="A10" s="135">
        <v>2</v>
      </c>
      <c r="B10" s="226" t="s">
        <v>589</v>
      </c>
      <c r="C10" s="228" t="s">
        <v>590</v>
      </c>
      <c r="D10" s="227">
        <v>61380</v>
      </c>
    </row>
    <row r="11" spans="1:4" s="4" customFormat="1" x14ac:dyDescent="0.25">
      <c r="A11" s="135">
        <v>3</v>
      </c>
      <c r="B11" s="226" t="s">
        <v>591</v>
      </c>
      <c r="C11" s="228" t="s">
        <v>592</v>
      </c>
      <c r="D11" s="227">
        <v>24741.98</v>
      </c>
    </row>
    <row r="12" spans="1:4" s="4" customFormat="1" ht="38.25" x14ac:dyDescent="0.25">
      <c r="A12" s="135">
        <v>4</v>
      </c>
      <c r="B12" s="226" t="s">
        <v>593</v>
      </c>
      <c r="C12" s="228" t="s">
        <v>594</v>
      </c>
      <c r="D12" s="227">
        <v>11915</v>
      </c>
    </row>
    <row r="13" spans="1:4" s="4" customFormat="1" ht="38.25" x14ac:dyDescent="0.25">
      <c r="A13" s="135">
        <v>5</v>
      </c>
      <c r="B13" s="226" t="s">
        <v>595</v>
      </c>
      <c r="C13" s="228" t="s">
        <v>596</v>
      </c>
      <c r="D13" s="227">
        <v>17390</v>
      </c>
    </row>
    <row r="14" spans="1:4" s="4" customFormat="1" ht="25.5" x14ac:dyDescent="0.25">
      <c r="A14" s="135">
        <v>6</v>
      </c>
      <c r="B14" s="226" t="s">
        <v>597</v>
      </c>
      <c r="C14" s="228" t="s">
        <v>598</v>
      </c>
      <c r="D14" s="227">
        <v>24480</v>
      </c>
    </row>
    <row r="15" spans="1:4" s="4" customFormat="1" x14ac:dyDescent="0.25">
      <c r="A15" s="135">
        <v>7</v>
      </c>
      <c r="B15" s="226" t="s">
        <v>599</v>
      </c>
      <c r="C15" s="228" t="s">
        <v>600</v>
      </c>
      <c r="D15" s="227">
        <v>12490</v>
      </c>
    </row>
    <row r="16" spans="1:4" s="4" customFormat="1" ht="25.5" x14ac:dyDescent="0.25">
      <c r="A16" s="135">
        <v>8</v>
      </c>
      <c r="B16" s="226" t="s">
        <v>601</v>
      </c>
      <c r="C16" s="228" t="s">
        <v>602</v>
      </c>
      <c r="D16" s="227">
        <v>38838.9</v>
      </c>
    </row>
    <row r="17" spans="1:4" s="4" customFormat="1" ht="25.5" x14ac:dyDescent="0.25">
      <c r="A17" s="135">
        <v>9</v>
      </c>
      <c r="B17" s="226" t="s">
        <v>603</v>
      </c>
      <c r="C17" s="228" t="s">
        <v>604</v>
      </c>
      <c r="D17" s="227">
        <v>66318.69</v>
      </c>
    </row>
    <row r="18" spans="1:4" s="4" customFormat="1" ht="25.5" x14ac:dyDescent="0.25">
      <c r="A18" s="135">
        <v>10</v>
      </c>
      <c r="B18" s="226" t="s">
        <v>605</v>
      </c>
      <c r="C18" s="228" t="s">
        <v>606</v>
      </c>
      <c r="D18" s="227">
        <v>2990</v>
      </c>
    </row>
    <row r="19" spans="1:4" s="4" customFormat="1" ht="25.5" x14ac:dyDescent="0.25">
      <c r="A19" s="135">
        <v>11</v>
      </c>
      <c r="B19" s="226" t="s">
        <v>607</v>
      </c>
      <c r="C19" s="228" t="s">
        <v>608</v>
      </c>
      <c r="D19" s="227">
        <v>12968.89</v>
      </c>
    </row>
    <row r="20" spans="1:4" s="4" customFormat="1" ht="25.5" x14ac:dyDescent="0.25">
      <c r="A20" s="135">
        <v>12</v>
      </c>
      <c r="B20" s="226" t="s">
        <v>609</v>
      </c>
      <c r="C20" s="228" t="s">
        <v>610</v>
      </c>
      <c r="D20" s="227">
        <v>4590</v>
      </c>
    </row>
    <row r="21" spans="1:4" s="4" customFormat="1" ht="25.5" x14ac:dyDescent="0.25">
      <c r="A21" s="135">
        <v>13</v>
      </c>
      <c r="B21" s="226" t="s">
        <v>611</v>
      </c>
      <c r="C21" s="228" t="s">
        <v>612</v>
      </c>
      <c r="D21" s="227">
        <v>12968.89</v>
      </c>
    </row>
    <row r="22" spans="1:4" s="4" customFormat="1" ht="25.5" x14ac:dyDescent="0.25">
      <c r="A22" s="135">
        <v>14</v>
      </c>
      <c r="B22" s="226" t="s">
        <v>613</v>
      </c>
      <c r="C22" s="228" t="s">
        <v>614</v>
      </c>
      <c r="D22" s="227">
        <v>12968.89</v>
      </c>
    </row>
    <row r="23" spans="1:4" s="4" customFormat="1" ht="25.5" x14ac:dyDescent="0.25">
      <c r="A23" s="135">
        <v>15</v>
      </c>
      <c r="B23" s="226" t="s">
        <v>615</v>
      </c>
      <c r="C23" s="228" t="s">
        <v>616</v>
      </c>
      <c r="D23" s="227">
        <v>12968.89</v>
      </c>
    </row>
    <row r="24" spans="1:4" s="4" customFormat="1" ht="25.5" x14ac:dyDescent="0.25">
      <c r="A24" s="135">
        <v>16</v>
      </c>
      <c r="B24" s="226" t="s">
        <v>617</v>
      </c>
      <c r="C24" s="228" t="s">
        <v>618</v>
      </c>
      <c r="D24" s="227">
        <v>10635.41</v>
      </c>
    </row>
    <row r="25" spans="1:4" s="4" customFormat="1" x14ac:dyDescent="0.25">
      <c r="A25" s="135">
        <v>17</v>
      </c>
      <c r="B25" s="226" t="s">
        <v>619</v>
      </c>
      <c r="C25" s="228" t="s">
        <v>620</v>
      </c>
      <c r="D25" s="227">
        <v>14600</v>
      </c>
    </row>
    <row r="26" spans="1:4" s="4" customFormat="1" ht="25.5" x14ac:dyDescent="0.25">
      <c r="A26" s="135">
        <v>18</v>
      </c>
      <c r="B26" s="226" t="s">
        <v>621</v>
      </c>
      <c r="C26" s="228" t="s">
        <v>622</v>
      </c>
      <c r="D26" s="227">
        <v>1348.24</v>
      </c>
    </row>
    <row r="27" spans="1:4" s="4" customFormat="1" ht="25.5" x14ac:dyDescent="0.25">
      <c r="A27" s="135">
        <v>19</v>
      </c>
      <c r="B27" s="226" t="s">
        <v>623</v>
      </c>
      <c r="C27" s="228" t="s">
        <v>624</v>
      </c>
      <c r="D27" s="227">
        <v>12908.99</v>
      </c>
    </row>
    <row r="28" spans="1:4" s="4" customFormat="1" x14ac:dyDescent="0.25">
      <c r="A28" s="135">
        <v>20</v>
      </c>
      <c r="B28" s="226" t="s">
        <v>625</v>
      </c>
      <c r="C28" s="228" t="s">
        <v>626</v>
      </c>
      <c r="D28" s="227">
        <v>3147.06</v>
      </c>
    </row>
    <row r="29" spans="1:4" s="4" customFormat="1" ht="25.5" x14ac:dyDescent="0.25">
      <c r="A29" s="135">
        <v>21</v>
      </c>
      <c r="B29" s="226" t="s">
        <v>627</v>
      </c>
      <c r="C29" s="228" t="s">
        <v>628</v>
      </c>
      <c r="D29" s="227">
        <v>12908.99</v>
      </c>
    </row>
    <row r="30" spans="1:4" s="4" customFormat="1" x14ac:dyDescent="0.25">
      <c r="A30" s="135">
        <v>22</v>
      </c>
      <c r="B30" s="226" t="s">
        <v>629</v>
      </c>
      <c r="C30" s="228" t="s">
        <v>630</v>
      </c>
      <c r="D30" s="227">
        <v>13443</v>
      </c>
    </row>
    <row r="31" spans="1:4" s="4" customFormat="1" ht="25.5" x14ac:dyDescent="0.25">
      <c r="A31" s="135">
        <v>23</v>
      </c>
      <c r="B31" s="226" t="s">
        <v>631</v>
      </c>
      <c r="C31" s="228" t="s">
        <v>632</v>
      </c>
      <c r="D31" s="227">
        <v>3552.55</v>
      </c>
    </row>
    <row r="32" spans="1:4" s="4" customFormat="1" ht="25.5" x14ac:dyDescent="0.25">
      <c r="A32" s="135">
        <v>24</v>
      </c>
      <c r="B32" s="226" t="s">
        <v>633</v>
      </c>
      <c r="C32" s="228" t="s">
        <v>634</v>
      </c>
      <c r="D32" s="227">
        <v>1207.5</v>
      </c>
    </row>
    <row r="33" spans="1:4" s="4" customFormat="1" ht="38.25" x14ac:dyDescent="0.25">
      <c r="A33" s="135">
        <v>25</v>
      </c>
      <c r="B33" s="226" t="s">
        <v>635</v>
      </c>
      <c r="C33" s="228" t="s">
        <v>636</v>
      </c>
      <c r="D33" s="227">
        <v>9290</v>
      </c>
    </row>
    <row r="34" spans="1:4" s="4" customFormat="1" x14ac:dyDescent="0.25">
      <c r="A34" s="135">
        <v>26</v>
      </c>
      <c r="B34" s="226" t="s">
        <v>637</v>
      </c>
      <c r="C34" s="228" t="s">
        <v>638</v>
      </c>
      <c r="D34" s="227">
        <v>155773.85</v>
      </c>
    </row>
    <row r="35" spans="1:4" s="4" customFormat="1" ht="51" x14ac:dyDescent="0.25">
      <c r="A35" s="135">
        <v>27</v>
      </c>
      <c r="B35" s="226" t="s">
        <v>639</v>
      </c>
      <c r="C35" s="228" t="s">
        <v>640</v>
      </c>
      <c r="D35" s="227">
        <v>19807.79</v>
      </c>
    </row>
    <row r="36" spans="1:4" s="4" customFormat="1" ht="38.25" x14ac:dyDescent="0.25">
      <c r="A36" s="135">
        <v>28</v>
      </c>
      <c r="B36" s="226" t="s">
        <v>641</v>
      </c>
      <c r="C36" s="228" t="s">
        <v>642</v>
      </c>
      <c r="D36" s="227">
        <v>11915</v>
      </c>
    </row>
    <row r="37" spans="1:4" s="4" customFormat="1" ht="38.25" x14ac:dyDescent="0.25">
      <c r="A37" s="135">
        <v>29</v>
      </c>
      <c r="B37" s="226" t="s">
        <v>643</v>
      </c>
      <c r="C37" s="228" t="s">
        <v>644</v>
      </c>
      <c r="D37" s="227">
        <v>18390</v>
      </c>
    </row>
    <row r="38" spans="1:4" s="4" customFormat="1" x14ac:dyDescent="0.25">
      <c r="A38" s="135">
        <v>30</v>
      </c>
      <c r="B38" s="226" t="s">
        <v>645</v>
      </c>
      <c r="C38" s="228" t="s">
        <v>646</v>
      </c>
      <c r="D38" s="227">
        <v>4559.76</v>
      </c>
    </row>
    <row r="39" spans="1:4" s="4" customFormat="1" x14ac:dyDescent="0.25">
      <c r="A39" s="135">
        <v>31</v>
      </c>
      <c r="B39" s="226" t="s">
        <v>647</v>
      </c>
      <c r="C39" s="228" t="s">
        <v>648</v>
      </c>
      <c r="D39" s="227">
        <v>4559.76</v>
      </c>
    </row>
    <row r="40" spans="1:4" s="4" customFormat="1" x14ac:dyDescent="0.25">
      <c r="A40" s="135">
        <v>32</v>
      </c>
      <c r="B40" s="226" t="s">
        <v>649</v>
      </c>
      <c r="C40" s="228" t="s">
        <v>648</v>
      </c>
      <c r="D40" s="227">
        <v>1207.5</v>
      </c>
    </row>
    <row r="41" spans="1:4" s="4" customFormat="1" x14ac:dyDescent="0.25">
      <c r="A41" s="135">
        <v>33</v>
      </c>
      <c r="B41" s="226" t="s">
        <v>650</v>
      </c>
      <c r="C41" s="228" t="s">
        <v>651</v>
      </c>
      <c r="D41" s="227">
        <v>1022.76</v>
      </c>
    </row>
    <row r="42" spans="1:4" s="4" customFormat="1" x14ac:dyDescent="0.25">
      <c r="A42" s="135">
        <v>34</v>
      </c>
      <c r="B42" s="226" t="s">
        <v>652</v>
      </c>
      <c r="C42" s="228" t="s">
        <v>653</v>
      </c>
      <c r="D42" s="227">
        <v>11750</v>
      </c>
    </row>
    <row r="43" spans="1:4" s="4" customFormat="1" x14ac:dyDescent="0.25">
      <c r="A43" s="135">
        <v>35</v>
      </c>
      <c r="B43" s="226" t="s">
        <v>654</v>
      </c>
      <c r="C43" s="228" t="s">
        <v>655</v>
      </c>
      <c r="D43" s="227">
        <v>3147.06</v>
      </c>
    </row>
    <row r="44" spans="1:4" s="4" customFormat="1" ht="25.5" x14ac:dyDescent="0.25">
      <c r="A44" s="135">
        <v>36</v>
      </c>
      <c r="B44" s="226" t="s">
        <v>656</v>
      </c>
      <c r="C44" s="228" t="s">
        <v>657</v>
      </c>
      <c r="D44" s="227">
        <v>18500</v>
      </c>
    </row>
    <row r="45" spans="1:4" s="4" customFormat="1" ht="25.5" x14ac:dyDescent="0.25">
      <c r="A45" s="135">
        <v>37</v>
      </c>
      <c r="B45" s="226" t="s">
        <v>658</v>
      </c>
      <c r="C45" s="228" t="s">
        <v>659</v>
      </c>
      <c r="D45" s="227">
        <v>12908.99</v>
      </c>
    </row>
    <row r="46" spans="1:4" s="4" customFormat="1" ht="25.5" x14ac:dyDescent="0.25">
      <c r="A46" s="135">
        <v>38</v>
      </c>
      <c r="B46" s="226" t="s">
        <v>660</v>
      </c>
      <c r="C46" s="228" t="s">
        <v>661</v>
      </c>
      <c r="D46" s="227">
        <v>12908.99</v>
      </c>
    </row>
    <row r="47" spans="1:4" s="4" customFormat="1" ht="25.5" x14ac:dyDescent="0.25">
      <c r="A47" s="135">
        <v>39</v>
      </c>
      <c r="B47" s="226" t="s">
        <v>633</v>
      </c>
      <c r="C47" s="228" t="s">
        <v>662</v>
      </c>
      <c r="D47" s="227">
        <v>3552.55</v>
      </c>
    </row>
    <row r="48" spans="1:4" s="4" customFormat="1" ht="25.5" x14ac:dyDescent="0.25">
      <c r="A48" s="135">
        <v>40</v>
      </c>
      <c r="B48" s="226" t="s">
        <v>663</v>
      </c>
      <c r="C48" s="228" t="s">
        <v>664</v>
      </c>
      <c r="D48" s="227">
        <v>13490</v>
      </c>
    </row>
    <row r="49" spans="1:4" s="4" customFormat="1" ht="25.5" x14ac:dyDescent="0.25">
      <c r="A49" s="135">
        <v>41</v>
      </c>
      <c r="B49" s="226" t="s">
        <v>665</v>
      </c>
      <c r="C49" s="228" t="s">
        <v>666</v>
      </c>
      <c r="D49" s="227">
        <v>15050</v>
      </c>
    </row>
    <row r="50" spans="1:4" s="4" customFormat="1" ht="38.25" x14ac:dyDescent="0.25">
      <c r="A50" s="135">
        <v>42</v>
      </c>
      <c r="B50" s="226" t="s">
        <v>667</v>
      </c>
      <c r="C50" s="228" t="s">
        <v>668</v>
      </c>
      <c r="D50" s="227">
        <v>11915</v>
      </c>
    </row>
    <row r="51" spans="1:4" s="4" customFormat="1" x14ac:dyDescent="0.25">
      <c r="A51" s="135">
        <v>43</v>
      </c>
      <c r="B51" s="226" t="s">
        <v>669</v>
      </c>
      <c r="C51" s="228" t="s">
        <v>670</v>
      </c>
      <c r="D51" s="227">
        <v>1942.5</v>
      </c>
    </row>
    <row r="52" spans="1:4" s="4" customFormat="1" ht="38.25" x14ac:dyDescent="0.25">
      <c r="A52" s="135">
        <v>44</v>
      </c>
      <c r="B52" s="226" t="s">
        <v>671</v>
      </c>
      <c r="C52" s="228" t="s">
        <v>672</v>
      </c>
      <c r="D52" s="227">
        <v>13793.1</v>
      </c>
    </row>
    <row r="53" spans="1:4" s="4" customFormat="1" ht="25.5" x14ac:dyDescent="0.25">
      <c r="A53" s="135">
        <v>45</v>
      </c>
      <c r="B53" s="226" t="s">
        <v>673</v>
      </c>
      <c r="C53" s="228" t="s">
        <v>674</v>
      </c>
      <c r="D53" s="227">
        <v>12908.99</v>
      </c>
    </row>
    <row r="54" spans="1:4" s="4" customFormat="1" ht="25.5" x14ac:dyDescent="0.25">
      <c r="A54" s="135">
        <v>46</v>
      </c>
      <c r="B54" s="226" t="s">
        <v>675</v>
      </c>
      <c r="C54" s="228" t="s">
        <v>676</v>
      </c>
      <c r="D54" s="227">
        <v>2140</v>
      </c>
    </row>
    <row r="55" spans="1:4" s="4" customFormat="1" ht="25.5" x14ac:dyDescent="0.25">
      <c r="A55" s="135">
        <v>47</v>
      </c>
      <c r="B55" s="226" t="s">
        <v>677</v>
      </c>
      <c r="C55" s="228" t="s">
        <v>678</v>
      </c>
      <c r="D55" s="227">
        <v>1828.7612170949501</v>
      </c>
    </row>
    <row r="56" spans="1:4" s="4" customFormat="1" ht="25.5" x14ac:dyDescent="0.25">
      <c r="A56" s="135">
        <v>48</v>
      </c>
      <c r="B56" s="226" t="s">
        <v>679</v>
      </c>
      <c r="C56" s="228" t="s">
        <v>680</v>
      </c>
      <c r="D56" s="227">
        <v>12908.99</v>
      </c>
    </row>
    <row r="57" spans="1:4" s="4" customFormat="1" ht="25.5" x14ac:dyDescent="0.25">
      <c r="A57" s="135">
        <v>49</v>
      </c>
      <c r="B57" s="226" t="s">
        <v>681</v>
      </c>
      <c r="C57" s="228" t="s">
        <v>682</v>
      </c>
      <c r="D57" s="227">
        <v>1790</v>
      </c>
    </row>
    <row r="58" spans="1:4" s="4" customFormat="1" x14ac:dyDescent="0.25">
      <c r="A58" s="135">
        <v>50</v>
      </c>
      <c r="B58" s="226" t="s">
        <v>649</v>
      </c>
      <c r="C58" s="228" t="s">
        <v>683</v>
      </c>
      <c r="D58" s="227">
        <v>4559.76</v>
      </c>
    </row>
    <row r="59" spans="1:4" s="4" customFormat="1" x14ac:dyDescent="0.25">
      <c r="A59" s="135">
        <v>51</v>
      </c>
      <c r="B59" s="226" t="s">
        <v>684</v>
      </c>
      <c r="C59" s="228" t="s">
        <v>685</v>
      </c>
      <c r="D59" s="227">
        <v>17647.41</v>
      </c>
    </row>
    <row r="60" spans="1:4" s="4" customFormat="1" ht="38.25" x14ac:dyDescent="0.25">
      <c r="A60" s="135">
        <v>52</v>
      </c>
      <c r="B60" s="226" t="s">
        <v>650</v>
      </c>
      <c r="C60" s="228" t="s">
        <v>686</v>
      </c>
      <c r="D60" s="227">
        <v>13650</v>
      </c>
    </row>
    <row r="61" spans="1:4" s="4" customFormat="1" x14ac:dyDescent="0.25">
      <c r="A61" s="135">
        <v>53</v>
      </c>
      <c r="B61" s="226" t="s">
        <v>687</v>
      </c>
      <c r="C61" s="228" t="s">
        <v>688</v>
      </c>
      <c r="D61" s="227">
        <v>17647.41</v>
      </c>
    </row>
    <row r="62" spans="1:4" s="4" customFormat="1" ht="25.5" x14ac:dyDescent="0.25">
      <c r="A62" s="135">
        <v>54</v>
      </c>
      <c r="B62" s="226" t="s">
        <v>654</v>
      </c>
      <c r="C62" s="228" t="s">
        <v>689</v>
      </c>
      <c r="D62" s="227">
        <v>1390</v>
      </c>
    </row>
    <row r="63" spans="1:4" s="4" customFormat="1" ht="25.5" x14ac:dyDescent="0.25">
      <c r="A63" s="135">
        <v>55</v>
      </c>
      <c r="B63" s="226" t="s">
        <v>690</v>
      </c>
      <c r="C63" s="228" t="s">
        <v>691</v>
      </c>
      <c r="D63" s="227">
        <v>2787.4</v>
      </c>
    </row>
    <row r="64" spans="1:4" s="4" customFormat="1" ht="38.25" x14ac:dyDescent="0.25">
      <c r="A64" s="135">
        <v>56</v>
      </c>
      <c r="B64" s="226" t="s">
        <v>692</v>
      </c>
      <c r="C64" s="228" t="s">
        <v>693</v>
      </c>
      <c r="D64" s="227">
        <v>9765</v>
      </c>
    </row>
    <row r="65" spans="1:4" s="4" customFormat="1" ht="25.5" x14ac:dyDescent="0.25">
      <c r="A65" s="135">
        <v>57</v>
      </c>
      <c r="B65" s="226" t="s">
        <v>694</v>
      </c>
      <c r="C65" s="228" t="s">
        <v>695</v>
      </c>
      <c r="D65" s="227">
        <v>2140</v>
      </c>
    </row>
    <row r="66" spans="1:4" s="4" customFormat="1" ht="38.25" x14ac:dyDescent="0.25">
      <c r="A66" s="135">
        <v>58</v>
      </c>
      <c r="B66" s="228" t="s">
        <v>4009</v>
      </c>
      <c r="C66" s="228" t="s">
        <v>696</v>
      </c>
      <c r="D66" s="227">
        <v>18390</v>
      </c>
    </row>
    <row r="67" spans="1:4" s="4" customFormat="1" ht="38.25" x14ac:dyDescent="0.25">
      <c r="A67" s="135">
        <v>59</v>
      </c>
      <c r="B67" s="226" t="s">
        <v>697</v>
      </c>
      <c r="C67" s="228" t="s">
        <v>698</v>
      </c>
      <c r="D67" s="227">
        <v>18390</v>
      </c>
    </row>
    <row r="68" spans="1:4" s="4" customFormat="1" ht="38.25" x14ac:dyDescent="0.25">
      <c r="A68" s="135">
        <v>60</v>
      </c>
      <c r="B68" s="226" t="s">
        <v>699</v>
      </c>
      <c r="C68" s="228" t="s">
        <v>700</v>
      </c>
      <c r="D68" s="227">
        <v>18390</v>
      </c>
    </row>
    <row r="69" spans="1:4" s="4" customFormat="1" ht="38.25" x14ac:dyDescent="0.25">
      <c r="A69" s="135">
        <v>61</v>
      </c>
      <c r="B69" s="226" t="s">
        <v>701</v>
      </c>
      <c r="C69" s="228" t="s">
        <v>702</v>
      </c>
      <c r="D69" s="227">
        <v>18390</v>
      </c>
    </row>
    <row r="70" spans="1:4" s="4" customFormat="1" ht="38.25" x14ac:dyDescent="0.25">
      <c r="A70" s="135">
        <v>62</v>
      </c>
      <c r="B70" s="226" t="s">
        <v>703</v>
      </c>
      <c r="C70" s="228" t="s">
        <v>704</v>
      </c>
      <c r="D70" s="227">
        <v>18390</v>
      </c>
    </row>
    <row r="71" spans="1:4" s="4" customFormat="1" ht="38.25" x14ac:dyDescent="0.25">
      <c r="A71" s="135">
        <v>63</v>
      </c>
      <c r="B71" s="226" t="s">
        <v>705</v>
      </c>
      <c r="C71" s="228" t="s">
        <v>706</v>
      </c>
      <c r="D71" s="227">
        <v>11915</v>
      </c>
    </row>
    <row r="72" spans="1:4" s="4" customFormat="1" ht="38.25" x14ac:dyDescent="0.25">
      <c r="A72" s="135">
        <v>64</v>
      </c>
      <c r="B72" s="226" t="s">
        <v>707</v>
      </c>
      <c r="C72" s="228" t="s">
        <v>708</v>
      </c>
      <c r="D72" s="227">
        <v>11915</v>
      </c>
    </row>
    <row r="73" spans="1:4" s="4" customFormat="1" ht="25.5" x14ac:dyDescent="0.25">
      <c r="A73" s="135">
        <v>65</v>
      </c>
      <c r="B73" s="226" t="s">
        <v>709</v>
      </c>
      <c r="C73" s="228" t="s">
        <v>710</v>
      </c>
      <c r="D73" s="227">
        <v>4529</v>
      </c>
    </row>
    <row r="74" spans="1:4" s="4" customFormat="1" x14ac:dyDescent="0.25">
      <c r="A74" s="135">
        <v>66</v>
      </c>
      <c r="B74" s="226" t="s">
        <v>711</v>
      </c>
      <c r="C74" s="228" t="s">
        <v>712</v>
      </c>
      <c r="D74" s="227">
        <v>4280</v>
      </c>
    </row>
    <row r="75" spans="1:4" s="4" customFormat="1" ht="25.5" x14ac:dyDescent="0.25">
      <c r="A75" s="135">
        <v>67</v>
      </c>
      <c r="B75" s="226" t="s">
        <v>713</v>
      </c>
      <c r="C75" s="228" t="s">
        <v>714</v>
      </c>
      <c r="D75" s="227">
        <v>1346</v>
      </c>
    </row>
    <row r="76" spans="1:4" s="4" customFormat="1" x14ac:dyDescent="0.25">
      <c r="A76" s="135">
        <v>68</v>
      </c>
      <c r="B76" s="226" t="s">
        <v>715</v>
      </c>
      <c r="C76" s="228" t="s">
        <v>712</v>
      </c>
      <c r="D76" s="227">
        <v>4280</v>
      </c>
    </row>
    <row r="77" spans="1:4" s="4" customFormat="1" ht="25.5" x14ac:dyDescent="0.25">
      <c r="A77" s="135">
        <v>69</v>
      </c>
      <c r="B77" s="226" t="s">
        <v>711</v>
      </c>
      <c r="C77" s="228" t="s">
        <v>710</v>
      </c>
      <c r="D77" s="227">
        <v>4529</v>
      </c>
    </row>
    <row r="78" spans="1:4" s="4" customFormat="1" x14ac:dyDescent="0.25">
      <c r="A78" s="135">
        <v>70</v>
      </c>
      <c r="B78" s="226" t="s">
        <v>716</v>
      </c>
      <c r="C78" s="228" t="s">
        <v>712</v>
      </c>
      <c r="D78" s="227">
        <v>4280</v>
      </c>
    </row>
    <row r="79" spans="1:4" s="4" customFormat="1" ht="25.5" x14ac:dyDescent="0.25">
      <c r="A79" s="135">
        <v>71</v>
      </c>
      <c r="B79" s="226" t="s">
        <v>717</v>
      </c>
      <c r="C79" s="228" t="s">
        <v>714</v>
      </c>
      <c r="D79" s="227">
        <v>1346</v>
      </c>
    </row>
    <row r="80" spans="1:4" s="4" customFormat="1" ht="25.5" x14ac:dyDescent="0.25">
      <c r="A80" s="135">
        <v>72</v>
      </c>
      <c r="B80" s="226" t="s">
        <v>718</v>
      </c>
      <c r="C80" s="228" t="s">
        <v>719</v>
      </c>
      <c r="D80" s="227">
        <v>12757.98</v>
      </c>
    </row>
    <row r="81" spans="1:4" s="4" customFormat="1" x14ac:dyDescent="0.25">
      <c r="A81" s="135">
        <v>73</v>
      </c>
      <c r="B81" s="226" t="s">
        <v>720</v>
      </c>
      <c r="C81" s="228" t="s">
        <v>721</v>
      </c>
      <c r="D81" s="227">
        <v>3035</v>
      </c>
    </row>
    <row r="82" spans="1:4" s="4" customFormat="1" ht="25.5" x14ac:dyDescent="0.25">
      <c r="A82" s="135">
        <v>74</v>
      </c>
      <c r="B82" s="226" t="s">
        <v>722</v>
      </c>
      <c r="C82" s="228" t="s">
        <v>723</v>
      </c>
      <c r="D82" s="227">
        <v>12968.89</v>
      </c>
    </row>
    <row r="83" spans="1:4" s="4" customFormat="1" ht="25.5" x14ac:dyDescent="0.25">
      <c r="A83" s="135">
        <v>75</v>
      </c>
      <c r="B83" s="226" t="s">
        <v>724</v>
      </c>
      <c r="C83" s="228" t="s">
        <v>725</v>
      </c>
      <c r="D83" s="227">
        <v>12968.89</v>
      </c>
    </row>
    <row r="84" spans="1:4" s="4" customFormat="1" x14ac:dyDescent="0.25">
      <c r="A84" s="135">
        <v>76</v>
      </c>
      <c r="B84" s="226" t="s">
        <v>684</v>
      </c>
      <c r="C84" s="228" t="s">
        <v>651</v>
      </c>
      <c r="D84" s="227">
        <v>4559.76</v>
      </c>
    </row>
    <row r="85" spans="1:4" s="4" customFormat="1" x14ac:dyDescent="0.25">
      <c r="A85" s="135">
        <v>77</v>
      </c>
      <c r="B85" s="226" t="s">
        <v>650</v>
      </c>
      <c r="C85" s="228" t="s">
        <v>726</v>
      </c>
      <c r="D85" s="227">
        <v>4559.76</v>
      </c>
    </row>
    <row r="86" spans="1:4" s="4" customFormat="1" ht="25.5" x14ac:dyDescent="0.25">
      <c r="A86" s="135">
        <v>78</v>
      </c>
      <c r="B86" s="226" t="s">
        <v>727</v>
      </c>
      <c r="C86" s="228" t="s">
        <v>678</v>
      </c>
      <c r="D86" s="227">
        <v>1990</v>
      </c>
    </row>
    <row r="87" spans="1:4" s="4" customFormat="1" x14ac:dyDescent="0.25">
      <c r="A87" s="135">
        <v>79</v>
      </c>
      <c r="B87" s="226" t="s">
        <v>728</v>
      </c>
      <c r="C87" s="228" t="s">
        <v>653</v>
      </c>
      <c r="D87" s="227">
        <v>4559.76</v>
      </c>
    </row>
    <row r="88" spans="1:4" s="4" customFormat="1" x14ac:dyDescent="0.25">
      <c r="A88" s="135">
        <v>80</v>
      </c>
      <c r="B88" s="226" t="s">
        <v>652</v>
      </c>
      <c r="C88" s="228" t="s">
        <v>655</v>
      </c>
      <c r="D88" s="227">
        <v>4559.76</v>
      </c>
    </row>
    <row r="89" spans="1:4" s="4" customFormat="1" x14ac:dyDescent="0.25">
      <c r="A89" s="135">
        <v>81</v>
      </c>
      <c r="B89" s="226" t="s">
        <v>654</v>
      </c>
      <c r="C89" s="228" t="s">
        <v>729</v>
      </c>
      <c r="D89" s="227">
        <v>4559.76</v>
      </c>
    </row>
    <row r="90" spans="1:4" s="4" customFormat="1" x14ac:dyDescent="0.25">
      <c r="A90" s="135">
        <v>82</v>
      </c>
      <c r="B90" s="226" t="s">
        <v>730</v>
      </c>
      <c r="C90" s="228" t="s">
        <v>731</v>
      </c>
      <c r="D90" s="227">
        <v>20466.36</v>
      </c>
    </row>
    <row r="91" spans="1:4" s="4" customFormat="1" ht="76.5" x14ac:dyDescent="0.25">
      <c r="A91" s="135">
        <v>83</v>
      </c>
      <c r="B91" s="226" t="s">
        <v>732</v>
      </c>
      <c r="C91" s="228" t="s">
        <v>733</v>
      </c>
      <c r="D91" s="227">
        <v>15237.5</v>
      </c>
    </row>
    <row r="92" spans="1:4" s="4" customFormat="1" ht="38.25" x14ac:dyDescent="0.25">
      <c r="A92" s="135">
        <v>84</v>
      </c>
      <c r="B92" s="226" t="s">
        <v>734</v>
      </c>
      <c r="C92" s="228" t="s">
        <v>735</v>
      </c>
      <c r="D92" s="227">
        <v>10775</v>
      </c>
    </row>
    <row r="93" spans="1:4" s="4" customFormat="1" ht="38.25" x14ac:dyDescent="0.25">
      <c r="A93" s="135">
        <v>85</v>
      </c>
      <c r="B93" s="226" t="s">
        <v>736</v>
      </c>
      <c r="C93" s="228" t="s">
        <v>737</v>
      </c>
      <c r="D93" s="227">
        <v>10775</v>
      </c>
    </row>
    <row r="94" spans="1:4" s="4" customFormat="1" x14ac:dyDescent="0.25">
      <c r="A94" s="135">
        <v>86</v>
      </c>
      <c r="B94" s="226" t="s">
        <v>738</v>
      </c>
      <c r="C94" s="228" t="s">
        <v>739</v>
      </c>
      <c r="D94" s="227">
        <v>8780</v>
      </c>
    </row>
    <row r="95" spans="1:4" s="4" customFormat="1" ht="25.5" x14ac:dyDescent="0.25">
      <c r="A95" s="135">
        <v>87</v>
      </c>
      <c r="B95" s="226" t="s">
        <v>740</v>
      </c>
      <c r="C95" s="228" t="s">
        <v>741</v>
      </c>
      <c r="D95" s="227">
        <v>3950</v>
      </c>
    </row>
    <row r="96" spans="1:4" s="4" customFormat="1" ht="25.5" x14ac:dyDescent="0.25">
      <c r="A96" s="135">
        <v>88</v>
      </c>
      <c r="B96" s="226" t="s">
        <v>742</v>
      </c>
      <c r="C96" s="228" t="s">
        <v>743</v>
      </c>
      <c r="D96" s="227">
        <v>3950</v>
      </c>
    </row>
    <row r="97" spans="1:4" s="4" customFormat="1" ht="25.5" x14ac:dyDescent="0.25">
      <c r="A97" s="135">
        <v>89</v>
      </c>
      <c r="B97" s="226" t="s">
        <v>744</v>
      </c>
      <c r="C97" s="228" t="s">
        <v>745</v>
      </c>
      <c r="D97" s="227">
        <v>9090</v>
      </c>
    </row>
    <row r="98" spans="1:4" s="4" customFormat="1" ht="25.5" x14ac:dyDescent="0.25">
      <c r="A98" s="135">
        <v>90</v>
      </c>
      <c r="B98" s="226" t="s">
        <v>746</v>
      </c>
      <c r="C98" s="228" t="s">
        <v>747</v>
      </c>
      <c r="D98" s="227">
        <v>1724.13</v>
      </c>
    </row>
    <row r="99" spans="1:4" s="4" customFormat="1" ht="25.5" x14ac:dyDescent="0.25">
      <c r="A99" s="135">
        <v>91</v>
      </c>
      <c r="B99" s="226" t="s">
        <v>748</v>
      </c>
      <c r="C99" s="228" t="s">
        <v>749</v>
      </c>
      <c r="D99" s="227">
        <v>6298.74</v>
      </c>
    </row>
    <row r="100" spans="1:4" s="4" customFormat="1" x14ac:dyDescent="0.25">
      <c r="A100" s="135">
        <v>92</v>
      </c>
      <c r="B100" s="226" t="s">
        <v>750</v>
      </c>
      <c r="C100" s="228" t="s">
        <v>751</v>
      </c>
      <c r="D100" s="227">
        <v>100964</v>
      </c>
    </row>
    <row r="101" spans="1:4" s="4" customFormat="1" x14ac:dyDescent="0.25">
      <c r="A101" s="135">
        <v>93</v>
      </c>
      <c r="B101" s="226" t="s">
        <v>752</v>
      </c>
      <c r="C101" s="228" t="s">
        <v>753</v>
      </c>
      <c r="D101" s="227">
        <v>5171.55</v>
      </c>
    </row>
    <row r="102" spans="1:4" s="4" customFormat="1" x14ac:dyDescent="0.25">
      <c r="A102" s="135">
        <v>94</v>
      </c>
      <c r="B102" s="226" t="s">
        <v>754</v>
      </c>
      <c r="C102" s="228" t="s">
        <v>755</v>
      </c>
      <c r="D102" s="227">
        <v>7757.76</v>
      </c>
    </row>
    <row r="103" spans="1:4" s="4" customFormat="1" x14ac:dyDescent="0.25">
      <c r="A103" s="135">
        <v>95</v>
      </c>
      <c r="B103" s="226" t="s">
        <v>756</v>
      </c>
      <c r="C103" s="228" t="s">
        <v>757</v>
      </c>
      <c r="D103" s="227">
        <v>2585.34</v>
      </c>
    </row>
    <row r="104" spans="1:4" s="4" customFormat="1" x14ac:dyDescent="0.25">
      <c r="A104" s="135">
        <v>96</v>
      </c>
      <c r="B104" s="226" t="s">
        <v>758</v>
      </c>
      <c r="C104" s="228" t="s">
        <v>759</v>
      </c>
      <c r="D104" s="227">
        <v>13574.2506769231</v>
      </c>
    </row>
    <row r="105" spans="1:4" s="4" customFormat="1" x14ac:dyDescent="0.25">
      <c r="A105" s="135">
        <v>97</v>
      </c>
      <c r="B105" s="226" t="s">
        <v>760</v>
      </c>
      <c r="C105" s="228" t="s">
        <v>761</v>
      </c>
      <c r="D105" s="227">
        <v>13278.778105982899</v>
      </c>
    </row>
    <row r="106" spans="1:4" s="4" customFormat="1" ht="25.5" x14ac:dyDescent="0.25">
      <c r="A106" s="135">
        <v>98</v>
      </c>
      <c r="B106" s="226" t="s">
        <v>762</v>
      </c>
      <c r="C106" s="228" t="s">
        <v>763</v>
      </c>
      <c r="D106" s="227">
        <v>4327</v>
      </c>
    </row>
    <row r="107" spans="1:4" s="4" customFormat="1" ht="25.5" x14ac:dyDescent="0.25">
      <c r="A107" s="135">
        <v>99</v>
      </c>
      <c r="B107" s="226" t="s">
        <v>764</v>
      </c>
      <c r="C107" s="228" t="s">
        <v>765</v>
      </c>
      <c r="D107" s="227">
        <v>6874</v>
      </c>
    </row>
    <row r="108" spans="1:4" s="4" customFormat="1" ht="25.5" x14ac:dyDescent="0.25">
      <c r="A108" s="135">
        <v>100</v>
      </c>
      <c r="B108" s="226" t="s">
        <v>766</v>
      </c>
      <c r="C108" s="228" t="s">
        <v>767</v>
      </c>
      <c r="D108" s="227">
        <v>1801</v>
      </c>
    </row>
    <row r="109" spans="1:4" s="4" customFormat="1" ht="38.25" x14ac:dyDescent="0.25">
      <c r="A109" s="135">
        <v>101</v>
      </c>
      <c r="B109" s="226" t="s">
        <v>768</v>
      </c>
      <c r="C109" s="228" t="s">
        <v>769</v>
      </c>
      <c r="D109" s="227">
        <v>1322</v>
      </c>
    </row>
    <row r="110" spans="1:4" s="4" customFormat="1" ht="38.25" x14ac:dyDescent="0.25">
      <c r="A110" s="135">
        <v>102</v>
      </c>
      <c r="B110" s="226" t="s">
        <v>770</v>
      </c>
      <c r="C110" s="228" t="s">
        <v>771</v>
      </c>
      <c r="D110" s="227">
        <v>6195</v>
      </c>
    </row>
    <row r="111" spans="1:4" s="4" customFormat="1" ht="25.5" x14ac:dyDescent="0.25">
      <c r="A111" s="135">
        <v>103</v>
      </c>
      <c r="B111" s="226" t="s">
        <v>770</v>
      </c>
      <c r="C111" s="228" t="s">
        <v>772</v>
      </c>
      <c r="D111" s="227">
        <v>1322</v>
      </c>
    </row>
    <row r="112" spans="1:4" s="4" customFormat="1" ht="38.25" x14ac:dyDescent="0.25">
      <c r="A112" s="135">
        <v>104</v>
      </c>
      <c r="B112" s="226" t="s">
        <v>773</v>
      </c>
      <c r="C112" s="228" t="s">
        <v>774</v>
      </c>
      <c r="D112" s="227">
        <v>6195</v>
      </c>
    </row>
    <row r="113" spans="1:4" s="4" customFormat="1" ht="25.5" x14ac:dyDescent="0.25">
      <c r="A113" s="135">
        <v>105</v>
      </c>
      <c r="B113" s="226" t="s">
        <v>775</v>
      </c>
      <c r="C113" s="228" t="s">
        <v>776</v>
      </c>
      <c r="D113" s="227">
        <v>11835</v>
      </c>
    </row>
    <row r="114" spans="1:4" s="4" customFormat="1" ht="25.5" x14ac:dyDescent="0.25">
      <c r="A114" s="135">
        <v>106</v>
      </c>
      <c r="B114" s="226" t="s">
        <v>777</v>
      </c>
      <c r="C114" s="228" t="s">
        <v>778</v>
      </c>
      <c r="D114" s="227">
        <v>1322</v>
      </c>
    </row>
    <row r="115" spans="1:4" s="4" customFormat="1" ht="25.5" x14ac:dyDescent="0.25">
      <c r="A115" s="135">
        <v>107</v>
      </c>
      <c r="B115" s="226" t="s">
        <v>773</v>
      </c>
      <c r="C115" s="228" t="s">
        <v>779</v>
      </c>
      <c r="D115" s="227">
        <v>1322</v>
      </c>
    </row>
    <row r="116" spans="1:4" s="4" customFormat="1" ht="25.5" x14ac:dyDescent="0.25">
      <c r="A116" s="135">
        <v>108</v>
      </c>
      <c r="B116" s="226" t="s">
        <v>775</v>
      </c>
      <c r="C116" s="228" t="s">
        <v>780</v>
      </c>
      <c r="D116" s="227">
        <v>55902</v>
      </c>
    </row>
    <row r="117" spans="1:4" s="4" customFormat="1" ht="25.5" x14ac:dyDescent="0.25">
      <c r="A117" s="135">
        <v>109</v>
      </c>
      <c r="B117" s="226" t="s">
        <v>781</v>
      </c>
      <c r="C117" s="228" t="s">
        <v>782</v>
      </c>
      <c r="D117" s="227">
        <v>1322</v>
      </c>
    </row>
    <row r="118" spans="1:4" s="4" customFormat="1" ht="38.25" x14ac:dyDescent="0.25">
      <c r="A118" s="135">
        <v>110</v>
      </c>
      <c r="B118" s="226" t="s">
        <v>775</v>
      </c>
      <c r="C118" s="228" t="s">
        <v>769</v>
      </c>
      <c r="D118" s="227">
        <v>1322</v>
      </c>
    </row>
    <row r="119" spans="1:4" s="4" customFormat="1" ht="25.5" x14ac:dyDescent="0.25">
      <c r="A119" s="135">
        <v>111</v>
      </c>
      <c r="B119" s="226" t="s">
        <v>783</v>
      </c>
      <c r="C119" s="228" t="s">
        <v>782</v>
      </c>
      <c r="D119" s="227">
        <v>1322</v>
      </c>
    </row>
    <row r="120" spans="1:4" s="4" customFormat="1" ht="25.5" x14ac:dyDescent="0.25">
      <c r="A120" s="135">
        <v>112</v>
      </c>
      <c r="B120" s="226" t="s">
        <v>784</v>
      </c>
      <c r="C120" s="228" t="s">
        <v>782</v>
      </c>
      <c r="D120" s="227">
        <v>1322</v>
      </c>
    </row>
    <row r="121" spans="1:4" s="4" customFormat="1" ht="25.5" x14ac:dyDescent="0.25">
      <c r="A121" s="135">
        <v>113</v>
      </c>
      <c r="B121" s="226" t="s">
        <v>785</v>
      </c>
      <c r="C121" s="228" t="s">
        <v>786</v>
      </c>
      <c r="D121" s="227">
        <v>1322</v>
      </c>
    </row>
    <row r="122" spans="1:4" s="4" customFormat="1" ht="25.5" x14ac:dyDescent="0.25">
      <c r="A122" s="135">
        <v>114</v>
      </c>
      <c r="B122" s="226" t="s">
        <v>787</v>
      </c>
      <c r="C122" s="228" t="s">
        <v>788</v>
      </c>
      <c r="D122" s="227">
        <v>1322</v>
      </c>
    </row>
    <row r="123" spans="1:4" s="4" customFormat="1" ht="25.5" x14ac:dyDescent="0.25">
      <c r="A123" s="135">
        <v>115</v>
      </c>
      <c r="B123" s="226" t="s">
        <v>789</v>
      </c>
      <c r="C123" s="228" t="s">
        <v>790</v>
      </c>
      <c r="D123" s="227">
        <v>4667</v>
      </c>
    </row>
    <row r="124" spans="1:4" s="4" customFormat="1" ht="25.5" x14ac:dyDescent="0.25">
      <c r="A124" s="135">
        <v>116</v>
      </c>
      <c r="B124" s="226" t="s">
        <v>791</v>
      </c>
      <c r="C124" s="228" t="s">
        <v>792</v>
      </c>
      <c r="D124" s="227">
        <v>1322</v>
      </c>
    </row>
    <row r="125" spans="1:4" s="4" customFormat="1" ht="25.5" x14ac:dyDescent="0.25">
      <c r="A125" s="135">
        <v>117</v>
      </c>
      <c r="B125" s="226" t="s">
        <v>789</v>
      </c>
      <c r="C125" s="228" t="s">
        <v>793</v>
      </c>
      <c r="D125" s="227">
        <v>1322</v>
      </c>
    </row>
    <row r="126" spans="1:4" s="4" customFormat="1" ht="25.5" x14ac:dyDescent="0.25">
      <c r="A126" s="135">
        <v>118</v>
      </c>
      <c r="B126" s="226" t="s">
        <v>794</v>
      </c>
      <c r="C126" s="228" t="s">
        <v>795</v>
      </c>
      <c r="D126" s="227">
        <v>5070</v>
      </c>
    </row>
    <row r="127" spans="1:4" s="4" customFormat="1" ht="25.5" x14ac:dyDescent="0.25">
      <c r="A127" s="135">
        <v>119</v>
      </c>
      <c r="B127" s="226" t="s">
        <v>796</v>
      </c>
      <c r="C127" s="228" t="s">
        <v>782</v>
      </c>
      <c r="D127" s="227">
        <v>1322</v>
      </c>
    </row>
    <row r="128" spans="1:4" s="4" customFormat="1" ht="38.25" x14ac:dyDescent="0.25">
      <c r="A128" s="135">
        <v>120</v>
      </c>
      <c r="B128" s="226" t="s">
        <v>797</v>
      </c>
      <c r="C128" s="228" t="s">
        <v>798</v>
      </c>
      <c r="D128" s="227">
        <v>1322</v>
      </c>
    </row>
    <row r="129" spans="1:4" s="4" customFormat="1" ht="38.25" x14ac:dyDescent="0.25">
      <c r="A129" s="135">
        <v>121</v>
      </c>
      <c r="B129" s="226" t="s">
        <v>799</v>
      </c>
      <c r="C129" s="228" t="s">
        <v>769</v>
      </c>
      <c r="D129" s="227">
        <v>1322</v>
      </c>
    </row>
    <row r="130" spans="1:4" s="4" customFormat="1" ht="25.5" x14ac:dyDescent="0.25">
      <c r="A130" s="135">
        <v>122</v>
      </c>
      <c r="B130" s="226" t="s">
        <v>800</v>
      </c>
      <c r="C130" s="228" t="s">
        <v>801</v>
      </c>
      <c r="D130" s="227">
        <v>1322</v>
      </c>
    </row>
    <row r="131" spans="1:4" s="4" customFormat="1" ht="38.25" x14ac:dyDescent="0.25">
      <c r="A131" s="135">
        <v>123</v>
      </c>
      <c r="B131" s="226" t="s">
        <v>802</v>
      </c>
      <c r="C131" s="228" t="s">
        <v>803</v>
      </c>
      <c r="D131" s="227">
        <v>5815</v>
      </c>
    </row>
    <row r="132" spans="1:4" s="4" customFormat="1" ht="25.5" x14ac:dyDescent="0.25">
      <c r="A132" s="135">
        <v>124</v>
      </c>
      <c r="B132" s="226" t="s">
        <v>804</v>
      </c>
      <c r="C132" s="228" t="s">
        <v>795</v>
      </c>
      <c r="D132" s="227">
        <v>10926</v>
      </c>
    </row>
    <row r="133" spans="1:4" s="4" customFormat="1" x14ac:dyDescent="0.25">
      <c r="A133" s="135">
        <v>125</v>
      </c>
      <c r="B133" s="226" t="s">
        <v>805</v>
      </c>
      <c r="C133" s="228" t="s">
        <v>806</v>
      </c>
      <c r="D133" s="227">
        <v>2655</v>
      </c>
    </row>
    <row r="134" spans="1:4" s="4" customFormat="1" x14ac:dyDescent="0.25">
      <c r="A134" s="135">
        <v>126</v>
      </c>
      <c r="B134" s="226" t="s">
        <v>807</v>
      </c>
      <c r="C134" s="228" t="s">
        <v>808</v>
      </c>
      <c r="D134" s="227">
        <v>2133</v>
      </c>
    </row>
    <row r="135" spans="1:4" s="4" customFormat="1" ht="25.5" x14ac:dyDescent="0.25">
      <c r="A135" s="135">
        <v>127</v>
      </c>
      <c r="B135" s="226" t="s">
        <v>809</v>
      </c>
      <c r="C135" s="228" t="s">
        <v>810</v>
      </c>
      <c r="D135" s="227">
        <v>761.2</v>
      </c>
    </row>
    <row r="136" spans="1:4" s="4" customFormat="1" ht="25.5" x14ac:dyDescent="0.25">
      <c r="A136" s="135">
        <v>128</v>
      </c>
      <c r="B136" s="226" t="s">
        <v>811</v>
      </c>
      <c r="C136" s="228" t="s">
        <v>812</v>
      </c>
      <c r="D136" s="227">
        <v>777.83</v>
      </c>
    </row>
    <row r="137" spans="1:4" s="4" customFormat="1" ht="25.5" x14ac:dyDescent="0.25">
      <c r="A137" s="135">
        <v>129</v>
      </c>
      <c r="B137" s="226" t="s">
        <v>813</v>
      </c>
      <c r="C137" s="228" t="s">
        <v>814</v>
      </c>
      <c r="D137" s="227">
        <v>897.1</v>
      </c>
    </row>
    <row r="138" spans="1:4" s="4" customFormat="1" ht="38.25" x14ac:dyDescent="0.25">
      <c r="A138" s="135">
        <v>130</v>
      </c>
      <c r="B138" s="226" t="s">
        <v>815</v>
      </c>
      <c r="C138" s="228" t="s">
        <v>816</v>
      </c>
      <c r="D138" s="227">
        <v>6200</v>
      </c>
    </row>
    <row r="139" spans="1:4" s="4" customFormat="1" x14ac:dyDescent="0.25">
      <c r="A139" s="135">
        <v>131</v>
      </c>
      <c r="B139" s="226" t="s">
        <v>817</v>
      </c>
      <c r="C139" s="228" t="s">
        <v>818</v>
      </c>
      <c r="D139" s="227">
        <v>914.25</v>
      </c>
    </row>
    <row r="140" spans="1:4" s="4" customFormat="1" x14ac:dyDescent="0.25">
      <c r="A140" s="135">
        <v>132</v>
      </c>
      <c r="B140" s="226" t="s">
        <v>819</v>
      </c>
      <c r="C140" s="228" t="s">
        <v>820</v>
      </c>
      <c r="D140" s="227">
        <v>369.01</v>
      </c>
    </row>
    <row r="141" spans="1:4" s="4" customFormat="1" x14ac:dyDescent="0.25">
      <c r="A141" s="135">
        <v>133</v>
      </c>
      <c r="B141" s="226" t="s">
        <v>821</v>
      </c>
      <c r="C141" s="228" t="s">
        <v>820</v>
      </c>
      <c r="D141" s="227">
        <v>369</v>
      </c>
    </row>
    <row r="142" spans="1:4" s="4" customFormat="1" x14ac:dyDescent="0.25">
      <c r="A142" s="135">
        <v>134</v>
      </c>
      <c r="B142" s="226" t="s">
        <v>822</v>
      </c>
      <c r="C142" s="228" t="s">
        <v>823</v>
      </c>
      <c r="D142" s="227">
        <v>289.01</v>
      </c>
    </row>
    <row r="143" spans="1:4" s="4" customFormat="1" ht="38.25" x14ac:dyDescent="0.25">
      <c r="A143" s="135">
        <v>135</v>
      </c>
      <c r="B143" s="226" t="s">
        <v>824</v>
      </c>
      <c r="C143" s="228" t="s">
        <v>825</v>
      </c>
      <c r="D143" s="227">
        <v>3105</v>
      </c>
    </row>
    <row r="144" spans="1:4" s="4" customFormat="1" ht="25.5" x14ac:dyDescent="0.25">
      <c r="A144" s="135">
        <v>136</v>
      </c>
      <c r="B144" s="226" t="s">
        <v>826</v>
      </c>
      <c r="C144" s="228" t="s">
        <v>827</v>
      </c>
      <c r="D144" s="227">
        <v>3785.5</v>
      </c>
    </row>
    <row r="145" spans="1:4" s="4" customFormat="1" ht="25.5" x14ac:dyDescent="0.25">
      <c r="A145" s="135">
        <v>137</v>
      </c>
      <c r="B145" s="226" t="s">
        <v>828</v>
      </c>
      <c r="C145" s="228" t="s">
        <v>829</v>
      </c>
      <c r="D145" s="227">
        <v>4007</v>
      </c>
    </row>
    <row r="146" spans="1:4" s="4" customFormat="1" ht="38.25" x14ac:dyDescent="0.25">
      <c r="A146" s="135">
        <v>138</v>
      </c>
      <c r="B146" s="226" t="s">
        <v>830</v>
      </c>
      <c r="C146" s="228" t="s">
        <v>831</v>
      </c>
      <c r="D146" s="227">
        <v>21108.57</v>
      </c>
    </row>
    <row r="147" spans="1:4" s="4" customFormat="1" x14ac:dyDescent="0.25">
      <c r="A147" s="135">
        <v>139</v>
      </c>
      <c r="B147" s="226" t="s">
        <v>832</v>
      </c>
      <c r="C147" s="228" t="s">
        <v>833</v>
      </c>
      <c r="D147" s="227">
        <v>5908.57</v>
      </c>
    </row>
    <row r="148" spans="1:4" s="4" customFormat="1" ht="38.25" x14ac:dyDescent="0.25">
      <c r="A148" s="135">
        <v>140</v>
      </c>
      <c r="B148" s="226" t="s">
        <v>834</v>
      </c>
      <c r="C148" s="228" t="s">
        <v>835</v>
      </c>
      <c r="D148" s="227">
        <v>6300</v>
      </c>
    </row>
    <row r="149" spans="1:4" s="4" customFormat="1" ht="38.25" x14ac:dyDescent="0.25">
      <c r="A149" s="135">
        <v>141</v>
      </c>
      <c r="B149" s="226" t="s">
        <v>836</v>
      </c>
      <c r="C149" s="228" t="s">
        <v>837</v>
      </c>
      <c r="D149" s="227">
        <v>3020</v>
      </c>
    </row>
    <row r="150" spans="1:4" s="4" customFormat="1" ht="25.5" x14ac:dyDescent="0.25">
      <c r="A150" s="135">
        <v>142</v>
      </c>
      <c r="B150" s="226" t="s">
        <v>838</v>
      </c>
      <c r="C150" s="228" t="s">
        <v>839</v>
      </c>
      <c r="D150" s="227">
        <v>3540</v>
      </c>
    </row>
    <row r="151" spans="1:4" s="4" customFormat="1" ht="25.5" x14ac:dyDescent="0.25">
      <c r="A151" s="135">
        <v>143</v>
      </c>
      <c r="B151" s="226" t="s">
        <v>840</v>
      </c>
      <c r="C151" s="228" t="s">
        <v>841</v>
      </c>
      <c r="D151" s="227">
        <v>1385</v>
      </c>
    </row>
    <row r="152" spans="1:4" s="4" customFormat="1" ht="25.5" x14ac:dyDescent="0.25">
      <c r="A152" s="135">
        <v>144</v>
      </c>
      <c r="B152" s="226" t="s">
        <v>842</v>
      </c>
      <c r="C152" s="228" t="s">
        <v>841</v>
      </c>
      <c r="D152" s="227">
        <v>1385</v>
      </c>
    </row>
    <row r="153" spans="1:4" s="4" customFormat="1" ht="25.5" x14ac:dyDescent="0.25">
      <c r="A153" s="135">
        <v>145</v>
      </c>
      <c r="B153" s="226" t="s">
        <v>843</v>
      </c>
      <c r="C153" s="228" t="s">
        <v>844</v>
      </c>
      <c r="D153" s="227">
        <v>1385</v>
      </c>
    </row>
    <row r="154" spans="1:4" s="4" customFormat="1" ht="38.25" x14ac:dyDescent="0.25">
      <c r="A154" s="135">
        <v>146</v>
      </c>
      <c r="B154" s="226" t="s">
        <v>845</v>
      </c>
      <c r="C154" s="228" t="s">
        <v>846</v>
      </c>
      <c r="D154" s="227">
        <v>2487</v>
      </c>
    </row>
    <row r="155" spans="1:4" s="4" customFormat="1" ht="25.5" x14ac:dyDescent="0.25">
      <c r="A155" s="135">
        <v>147</v>
      </c>
      <c r="B155" s="226" t="s">
        <v>847</v>
      </c>
      <c r="C155" s="228" t="s">
        <v>848</v>
      </c>
      <c r="D155" s="227">
        <v>922.86</v>
      </c>
    </row>
    <row r="156" spans="1:4" s="4" customFormat="1" ht="25.5" x14ac:dyDescent="0.25">
      <c r="A156" s="135">
        <v>148</v>
      </c>
      <c r="B156" s="226" t="s">
        <v>849</v>
      </c>
      <c r="C156" s="228" t="s">
        <v>850</v>
      </c>
      <c r="D156" s="227">
        <v>2999</v>
      </c>
    </row>
    <row r="157" spans="1:4" s="4" customFormat="1" ht="25.5" x14ac:dyDescent="0.25">
      <c r="A157" s="135">
        <v>149</v>
      </c>
      <c r="B157" s="226" t="s">
        <v>851</v>
      </c>
      <c r="C157" s="228" t="s">
        <v>852</v>
      </c>
      <c r="D157" s="227">
        <v>6785</v>
      </c>
    </row>
    <row r="158" spans="1:4" s="4" customFormat="1" ht="25.5" x14ac:dyDescent="0.25">
      <c r="A158" s="135">
        <v>150</v>
      </c>
      <c r="B158" s="226" t="s">
        <v>853</v>
      </c>
      <c r="C158" s="228" t="s">
        <v>854</v>
      </c>
      <c r="D158" s="227">
        <v>3576</v>
      </c>
    </row>
    <row r="159" spans="1:4" s="4" customFormat="1" ht="25.5" x14ac:dyDescent="0.25">
      <c r="A159" s="135">
        <v>151</v>
      </c>
      <c r="B159" s="226" t="s">
        <v>855</v>
      </c>
      <c r="C159" s="228" t="s">
        <v>856</v>
      </c>
      <c r="D159" s="227">
        <v>5043.4799999999996</v>
      </c>
    </row>
    <row r="160" spans="1:4" s="4" customFormat="1" ht="25.5" x14ac:dyDescent="0.25">
      <c r="A160" s="135">
        <v>152</v>
      </c>
      <c r="B160" s="226" t="s">
        <v>857</v>
      </c>
      <c r="C160" s="228" t="s">
        <v>858</v>
      </c>
      <c r="D160" s="227">
        <v>1520</v>
      </c>
    </row>
    <row r="161" spans="1:4" s="4" customFormat="1" ht="25.5" x14ac:dyDescent="0.25">
      <c r="A161" s="135">
        <v>153</v>
      </c>
      <c r="B161" s="226" t="s">
        <v>859</v>
      </c>
      <c r="C161" s="228" t="s">
        <v>860</v>
      </c>
      <c r="D161" s="227">
        <v>1434.67</v>
      </c>
    </row>
    <row r="162" spans="1:4" s="4" customFormat="1" ht="38.25" x14ac:dyDescent="0.25">
      <c r="A162" s="135">
        <v>154</v>
      </c>
      <c r="B162" s="226" t="s">
        <v>861</v>
      </c>
      <c r="C162" s="228" t="s">
        <v>862</v>
      </c>
      <c r="D162" s="227">
        <v>1450</v>
      </c>
    </row>
    <row r="163" spans="1:4" s="4" customFormat="1" ht="25.5" x14ac:dyDescent="0.25">
      <c r="A163" s="135">
        <v>155</v>
      </c>
      <c r="B163" s="226" t="s">
        <v>863</v>
      </c>
      <c r="C163" s="228" t="s">
        <v>864</v>
      </c>
      <c r="D163" s="227">
        <v>2320</v>
      </c>
    </row>
    <row r="164" spans="1:4" s="4" customFormat="1" ht="25.5" x14ac:dyDescent="0.25">
      <c r="A164" s="135">
        <v>156</v>
      </c>
      <c r="B164" s="226" t="s">
        <v>865</v>
      </c>
      <c r="C164" s="228" t="s">
        <v>866</v>
      </c>
      <c r="D164" s="227">
        <v>1450</v>
      </c>
    </row>
    <row r="165" spans="1:4" s="4" customFormat="1" ht="25.5" x14ac:dyDescent="0.25">
      <c r="A165" s="135">
        <v>157</v>
      </c>
      <c r="B165" s="226" t="s">
        <v>867</v>
      </c>
      <c r="C165" s="228" t="s">
        <v>866</v>
      </c>
      <c r="D165" s="227">
        <v>1450</v>
      </c>
    </row>
    <row r="166" spans="1:4" s="4" customFormat="1" ht="25.5" x14ac:dyDescent="0.25">
      <c r="A166" s="135">
        <v>158</v>
      </c>
      <c r="B166" s="226" t="s">
        <v>868</v>
      </c>
      <c r="C166" s="228" t="s">
        <v>866</v>
      </c>
      <c r="D166" s="227">
        <v>1450</v>
      </c>
    </row>
    <row r="167" spans="1:4" s="4" customFormat="1" ht="25.5" x14ac:dyDescent="0.25">
      <c r="A167" s="135">
        <v>159</v>
      </c>
      <c r="B167" s="226" t="s">
        <v>859</v>
      </c>
      <c r="C167" s="228" t="s">
        <v>866</v>
      </c>
      <c r="D167" s="227">
        <v>1450</v>
      </c>
    </row>
    <row r="168" spans="1:4" s="4" customFormat="1" ht="25.5" x14ac:dyDescent="0.25">
      <c r="A168" s="135">
        <v>160</v>
      </c>
      <c r="B168" s="226" t="s">
        <v>869</v>
      </c>
      <c r="C168" s="228" t="s">
        <v>866</v>
      </c>
      <c r="D168" s="227">
        <v>1450</v>
      </c>
    </row>
    <row r="169" spans="1:4" s="4" customFormat="1" ht="25.5" x14ac:dyDescent="0.25">
      <c r="A169" s="135">
        <v>161</v>
      </c>
      <c r="B169" s="226" t="s">
        <v>870</v>
      </c>
      <c r="C169" s="228" t="s">
        <v>866</v>
      </c>
      <c r="D169" s="227">
        <v>1450</v>
      </c>
    </row>
    <row r="170" spans="1:4" s="4" customFormat="1" ht="38.25" x14ac:dyDescent="0.25">
      <c r="A170" s="135">
        <v>162</v>
      </c>
      <c r="B170" s="226" t="s">
        <v>871</v>
      </c>
      <c r="C170" s="228" t="s">
        <v>872</v>
      </c>
      <c r="D170" s="227">
        <v>1450</v>
      </c>
    </row>
    <row r="171" spans="1:4" s="4" customFormat="1" ht="38.25" x14ac:dyDescent="0.25">
      <c r="A171" s="135">
        <v>163</v>
      </c>
      <c r="B171" s="226" t="s">
        <v>873</v>
      </c>
      <c r="C171" s="228" t="s">
        <v>874</v>
      </c>
      <c r="D171" s="227">
        <v>1300</v>
      </c>
    </row>
    <row r="172" spans="1:4" s="4" customFormat="1" ht="25.5" x14ac:dyDescent="0.25">
      <c r="A172" s="135">
        <v>164</v>
      </c>
      <c r="B172" s="226" t="s">
        <v>875</v>
      </c>
      <c r="C172" s="228" t="s">
        <v>866</v>
      </c>
      <c r="D172" s="227">
        <v>1450</v>
      </c>
    </row>
    <row r="173" spans="1:4" s="4" customFormat="1" ht="25.5" x14ac:dyDescent="0.25">
      <c r="A173" s="135">
        <v>165</v>
      </c>
      <c r="B173" s="226" t="s">
        <v>876</v>
      </c>
      <c r="C173" s="228" t="s">
        <v>877</v>
      </c>
      <c r="D173" s="227">
        <v>1320</v>
      </c>
    </row>
    <row r="174" spans="1:4" s="4" customFormat="1" ht="25.5" x14ac:dyDescent="0.25">
      <c r="A174" s="135">
        <v>166</v>
      </c>
      <c r="B174" s="226" t="s">
        <v>878</v>
      </c>
      <c r="C174" s="228" t="s">
        <v>866</v>
      </c>
      <c r="D174" s="227">
        <v>1450</v>
      </c>
    </row>
    <row r="175" spans="1:4" s="4" customFormat="1" ht="25.5" x14ac:dyDescent="0.25">
      <c r="A175" s="135">
        <v>167</v>
      </c>
      <c r="B175" s="226" t="s">
        <v>879</v>
      </c>
      <c r="C175" s="228" t="s">
        <v>866</v>
      </c>
      <c r="D175" s="227">
        <v>1450</v>
      </c>
    </row>
    <row r="176" spans="1:4" s="4" customFormat="1" ht="25.5" x14ac:dyDescent="0.25">
      <c r="A176" s="135">
        <v>168</v>
      </c>
      <c r="B176" s="226" t="s">
        <v>880</v>
      </c>
      <c r="C176" s="228" t="s">
        <v>866</v>
      </c>
      <c r="D176" s="227">
        <v>1450</v>
      </c>
    </row>
    <row r="177" spans="1:4" s="4" customFormat="1" ht="25.5" x14ac:dyDescent="0.25">
      <c r="A177" s="135">
        <v>169</v>
      </c>
      <c r="B177" s="226" t="s">
        <v>881</v>
      </c>
      <c r="C177" s="228" t="s">
        <v>882</v>
      </c>
      <c r="D177" s="227">
        <v>923</v>
      </c>
    </row>
    <row r="178" spans="1:4" s="4" customFormat="1" ht="25.5" x14ac:dyDescent="0.25">
      <c r="A178" s="135">
        <v>170</v>
      </c>
      <c r="B178" s="226" t="s">
        <v>883</v>
      </c>
      <c r="C178" s="228" t="s">
        <v>877</v>
      </c>
      <c r="D178" s="227">
        <v>1320</v>
      </c>
    </row>
    <row r="179" spans="1:4" s="4" customFormat="1" ht="25.5" x14ac:dyDescent="0.25">
      <c r="A179" s="135">
        <v>171</v>
      </c>
      <c r="B179" s="226" t="s">
        <v>884</v>
      </c>
      <c r="C179" s="228" t="s">
        <v>877</v>
      </c>
      <c r="D179" s="227">
        <v>1320</v>
      </c>
    </row>
    <row r="180" spans="1:4" s="4" customFormat="1" x14ac:dyDescent="0.25">
      <c r="A180" s="135">
        <v>172</v>
      </c>
      <c r="B180" s="226" t="s">
        <v>885</v>
      </c>
      <c r="C180" s="228" t="s">
        <v>886</v>
      </c>
      <c r="D180" s="227">
        <v>33945</v>
      </c>
    </row>
    <row r="181" spans="1:4" s="4" customFormat="1" ht="38.25" x14ac:dyDescent="0.25">
      <c r="A181" s="135">
        <v>173</v>
      </c>
      <c r="B181" s="226" t="s">
        <v>887</v>
      </c>
      <c r="C181" s="228" t="s">
        <v>888</v>
      </c>
      <c r="D181" s="227">
        <v>4000</v>
      </c>
    </row>
    <row r="182" spans="1:4" s="4" customFormat="1" ht="51" x14ac:dyDescent="0.25">
      <c r="A182" s="135">
        <v>174</v>
      </c>
      <c r="B182" s="226" t="s">
        <v>889</v>
      </c>
      <c r="C182" s="228" t="s">
        <v>890</v>
      </c>
      <c r="D182" s="227">
        <v>1045</v>
      </c>
    </row>
    <row r="183" spans="1:4" s="4" customFormat="1" ht="51" x14ac:dyDescent="0.25">
      <c r="A183" s="135">
        <v>175</v>
      </c>
      <c r="B183" s="226" t="s">
        <v>891</v>
      </c>
      <c r="C183" s="228" t="s">
        <v>890</v>
      </c>
      <c r="D183" s="227">
        <v>1045</v>
      </c>
    </row>
    <row r="184" spans="1:4" s="4" customFormat="1" ht="51" x14ac:dyDescent="0.25">
      <c r="A184" s="135">
        <v>176</v>
      </c>
      <c r="B184" s="226" t="s">
        <v>892</v>
      </c>
      <c r="C184" s="228" t="s">
        <v>890</v>
      </c>
      <c r="D184" s="227">
        <v>1045</v>
      </c>
    </row>
    <row r="185" spans="1:4" s="4" customFormat="1" ht="51" x14ac:dyDescent="0.25">
      <c r="A185" s="135">
        <v>177</v>
      </c>
      <c r="B185" s="226" t="s">
        <v>893</v>
      </c>
      <c r="C185" s="228" t="s">
        <v>894</v>
      </c>
      <c r="D185" s="227">
        <v>4620</v>
      </c>
    </row>
    <row r="186" spans="1:4" s="4" customFormat="1" ht="127.5" x14ac:dyDescent="0.25">
      <c r="A186" s="135">
        <v>178</v>
      </c>
      <c r="B186" s="226" t="s">
        <v>895</v>
      </c>
      <c r="C186" s="228" t="s">
        <v>896</v>
      </c>
      <c r="D186" s="227">
        <v>14000</v>
      </c>
    </row>
    <row r="187" spans="1:4" s="4" customFormat="1" ht="76.5" x14ac:dyDescent="0.25">
      <c r="A187" s="135">
        <v>179</v>
      </c>
      <c r="B187" s="226" t="s">
        <v>897</v>
      </c>
      <c r="C187" s="228" t="s">
        <v>898</v>
      </c>
      <c r="D187" s="227">
        <v>5415</v>
      </c>
    </row>
    <row r="188" spans="1:4" s="4" customFormat="1" ht="76.5" x14ac:dyDescent="0.25">
      <c r="A188" s="135">
        <v>180</v>
      </c>
      <c r="B188" s="226" t="s">
        <v>899</v>
      </c>
      <c r="C188" s="228" t="s">
        <v>898</v>
      </c>
      <c r="D188" s="227">
        <v>5415</v>
      </c>
    </row>
    <row r="189" spans="1:4" s="4" customFormat="1" ht="127.5" x14ac:dyDescent="0.25">
      <c r="A189" s="135">
        <v>181</v>
      </c>
      <c r="B189" s="226" t="s">
        <v>900</v>
      </c>
      <c r="C189" s="228" t="s">
        <v>896</v>
      </c>
      <c r="D189" s="227">
        <v>14000</v>
      </c>
    </row>
    <row r="190" spans="1:4" s="4" customFormat="1" ht="63.75" x14ac:dyDescent="0.25">
      <c r="A190" s="135">
        <v>182</v>
      </c>
      <c r="B190" s="226" t="s">
        <v>901</v>
      </c>
      <c r="C190" s="228" t="s">
        <v>902</v>
      </c>
      <c r="D190" s="227">
        <v>1390</v>
      </c>
    </row>
    <row r="191" spans="1:4" s="4" customFormat="1" ht="76.5" x14ac:dyDescent="0.25">
      <c r="A191" s="135">
        <v>183</v>
      </c>
      <c r="B191" s="226" t="s">
        <v>903</v>
      </c>
      <c r="C191" s="228" t="s">
        <v>898</v>
      </c>
      <c r="D191" s="227">
        <v>5415</v>
      </c>
    </row>
    <row r="192" spans="1:4" s="4" customFormat="1" ht="76.5" x14ac:dyDescent="0.25">
      <c r="A192" s="135">
        <v>184</v>
      </c>
      <c r="B192" s="226" t="s">
        <v>904</v>
      </c>
      <c r="C192" s="228" t="s">
        <v>898</v>
      </c>
      <c r="D192" s="227">
        <v>5415</v>
      </c>
    </row>
    <row r="193" spans="1:4" s="4" customFormat="1" ht="76.5" x14ac:dyDescent="0.25">
      <c r="A193" s="135">
        <v>185</v>
      </c>
      <c r="B193" s="226" t="s">
        <v>905</v>
      </c>
      <c r="C193" s="228" t="s">
        <v>898</v>
      </c>
      <c r="D193" s="227">
        <v>5415</v>
      </c>
    </row>
    <row r="194" spans="1:4" s="4" customFormat="1" ht="51" x14ac:dyDescent="0.25">
      <c r="A194" s="135">
        <v>186</v>
      </c>
      <c r="B194" s="226" t="s">
        <v>906</v>
      </c>
      <c r="C194" s="228" t="s">
        <v>890</v>
      </c>
      <c r="D194" s="227">
        <v>1045</v>
      </c>
    </row>
    <row r="195" spans="1:4" s="4" customFormat="1" ht="51" x14ac:dyDescent="0.25">
      <c r="A195" s="135">
        <v>187</v>
      </c>
      <c r="B195" s="226" t="s">
        <v>907</v>
      </c>
      <c r="C195" s="228" t="s">
        <v>890</v>
      </c>
      <c r="D195" s="227">
        <v>1045</v>
      </c>
    </row>
    <row r="196" spans="1:4" s="4" customFormat="1" ht="102" x14ac:dyDescent="0.25">
      <c r="A196" s="135">
        <v>188</v>
      </c>
      <c r="B196" s="226" t="s">
        <v>908</v>
      </c>
      <c r="C196" s="228" t="s">
        <v>909</v>
      </c>
      <c r="D196" s="227">
        <v>32500</v>
      </c>
    </row>
    <row r="197" spans="1:4" s="4" customFormat="1" ht="89.25" x14ac:dyDescent="0.25">
      <c r="A197" s="135">
        <v>189</v>
      </c>
      <c r="B197" s="226" t="s">
        <v>910</v>
      </c>
      <c r="C197" s="228" t="s">
        <v>911</v>
      </c>
      <c r="D197" s="227">
        <v>2420</v>
      </c>
    </row>
    <row r="198" spans="1:4" s="4" customFormat="1" ht="25.5" x14ac:dyDescent="0.25">
      <c r="A198" s="135">
        <v>190</v>
      </c>
      <c r="B198" s="226" t="s">
        <v>912</v>
      </c>
      <c r="C198" s="228" t="s">
        <v>913</v>
      </c>
      <c r="D198" s="227">
        <v>1690</v>
      </c>
    </row>
    <row r="199" spans="1:4" s="4" customFormat="1" ht="25.5" x14ac:dyDescent="0.25">
      <c r="A199" s="135">
        <v>191</v>
      </c>
      <c r="B199" s="226" t="s">
        <v>914</v>
      </c>
      <c r="C199" s="228" t="s">
        <v>915</v>
      </c>
      <c r="D199" s="227">
        <v>1690</v>
      </c>
    </row>
    <row r="200" spans="1:4" s="4" customFormat="1" ht="25.5" x14ac:dyDescent="0.25">
      <c r="A200" s="135">
        <v>192</v>
      </c>
      <c r="B200" s="226" t="s">
        <v>916</v>
      </c>
      <c r="C200" s="228" t="s">
        <v>917</v>
      </c>
      <c r="D200" s="227">
        <v>1690</v>
      </c>
    </row>
    <row r="201" spans="1:4" s="4" customFormat="1" ht="25.5" x14ac:dyDescent="0.25">
      <c r="A201" s="135">
        <v>193</v>
      </c>
      <c r="B201" s="226" t="s">
        <v>918</v>
      </c>
      <c r="C201" s="228" t="s">
        <v>919</v>
      </c>
      <c r="D201" s="227">
        <v>9990</v>
      </c>
    </row>
    <row r="202" spans="1:4" s="4" customFormat="1" ht="38.25" x14ac:dyDescent="0.25">
      <c r="A202" s="135">
        <v>194</v>
      </c>
      <c r="B202" s="226" t="s">
        <v>920</v>
      </c>
      <c r="C202" s="228" t="s">
        <v>921</v>
      </c>
      <c r="D202" s="227">
        <v>18696</v>
      </c>
    </row>
    <row r="203" spans="1:4" s="4" customFormat="1" ht="38.25" x14ac:dyDescent="0.25">
      <c r="A203" s="135">
        <v>195</v>
      </c>
      <c r="B203" s="226" t="s">
        <v>922</v>
      </c>
      <c r="C203" s="228" t="s">
        <v>923</v>
      </c>
      <c r="D203" s="227">
        <v>18696</v>
      </c>
    </row>
    <row r="204" spans="1:4" s="4" customFormat="1" ht="38.25" x14ac:dyDescent="0.25">
      <c r="A204" s="135">
        <v>196</v>
      </c>
      <c r="B204" s="226" t="s">
        <v>924</v>
      </c>
      <c r="C204" s="228" t="s">
        <v>925</v>
      </c>
      <c r="D204" s="227">
        <v>4609</v>
      </c>
    </row>
    <row r="205" spans="1:4" s="4" customFormat="1" ht="38.25" x14ac:dyDescent="0.25">
      <c r="A205" s="135">
        <v>197</v>
      </c>
      <c r="B205" s="226" t="s">
        <v>926</v>
      </c>
      <c r="C205" s="228" t="s">
        <v>927</v>
      </c>
      <c r="D205" s="227">
        <v>18696</v>
      </c>
    </row>
    <row r="206" spans="1:4" s="4" customFormat="1" ht="63.75" x14ac:dyDescent="0.25">
      <c r="A206" s="135">
        <v>198</v>
      </c>
      <c r="B206" s="226" t="s">
        <v>928</v>
      </c>
      <c r="C206" s="228" t="s">
        <v>929</v>
      </c>
      <c r="D206" s="227">
        <v>149000</v>
      </c>
    </row>
    <row r="207" spans="1:4" s="4" customFormat="1" ht="38.25" x14ac:dyDescent="0.25">
      <c r="A207" s="135">
        <v>199</v>
      </c>
      <c r="B207" s="226" t="s">
        <v>930</v>
      </c>
      <c r="C207" s="228" t="s">
        <v>931</v>
      </c>
      <c r="D207" s="227">
        <v>6137</v>
      </c>
    </row>
    <row r="208" spans="1:4" s="4" customFormat="1" ht="38.25" x14ac:dyDescent="0.25">
      <c r="A208" s="135">
        <v>200</v>
      </c>
      <c r="B208" s="226" t="s">
        <v>932</v>
      </c>
      <c r="C208" s="228" t="s">
        <v>933</v>
      </c>
      <c r="D208" s="227">
        <v>6137</v>
      </c>
    </row>
    <row r="209" spans="1:4" s="4" customFormat="1" ht="25.5" x14ac:dyDescent="0.25">
      <c r="A209" s="135">
        <v>201</v>
      </c>
      <c r="B209" s="226" t="s">
        <v>934</v>
      </c>
      <c r="C209" s="228" t="s">
        <v>935</v>
      </c>
      <c r="D209" s="227">
        <v>5247</v>
      </c>
    </row>
    <row r="210" spans="1:4" s="4" customFormat="1" x14ac:dyDescent="0.25">
      <c r="A210" s="135">
        <v>202</v>
      </c>
      <c r="B210" s="226" t="s">
        <v>936</v>
      </c>
      <c r="C210" s="228" t="s">
        <v>937</v>
      </c>
      <c r="D210" s="227">
        <v>1850</v>
      </c>
    </row>
    <row r="211" spans="1:4" s="4" customFormat="1" ht="38.25" x14ac:dyDescent="0.25">
      <c r="A211" s="135">
        <v>203</v>
      </c>
      <c r="B211" s="226" t="s">
        <v>938</v>
      </c>
      <c r="C211" s="228" t="s">
        <v>939</v>
      </c>
      <c r="D211" s="227">
        <v>6800</v>
      </c>
    </row>
    <row r="212" spans="1:4" s="4" customFormat="1" ht="25.5" x14ac:dyDescent="0.25">
      <c r="A212" s="135">
        <v>204</v>
      </c>
      <c r="B212" s="226" t="s">
        <v>940</v>
      </c>
      <c r="C212" s="228" t="s">
        <v>941</v>
      </c>
      <c r="D212" s="227">
        <v>5200</v>
      </c>
    </row>
    <row r="213" spans="1:4" s="4" customFormat="1" ht="25.5" x14ac:dyDescent="0.25">
      <c r="A213" s="135">
        <v>205</v>
      </c>
      <c r="B213" s="226" t="s">
        <v>942</v>
      </c>
      <c r="C213" s="228" t="s">
        <v>943</v>
      </c>
      <c r="D213" s="227">
        <v>390</v>
      </c>
    </row>
    <row r="214" spans="1:4" s="4" customFormat="1" ht="25.5" x14ac:dyDescent="0.25">
      <c r="A214" s="135">
        <v>206</v>
      </c>
      <c r="B214" s="226" t="s">
        <v>944</v>
      </c>
      <c r="C214" s="228" t="s">
        <v>945</v>
      </c>
      <c r="D214" s="227">
        <v>280</v>
      </c>
    </row>
    <row r="215" spans="1:4" s="4" customFormat="1" ht="25.5" x14ac:dyDescent="0.25">
      <c r="A215" s="135">
        <v>207</v>
      </c>
      <c r="B215" s="226" t="s">
        <v>946</v>
      </c>
      <c r="C215" s="228" t="s">
        <v>947</v>
      </c>
      <c r="D215" s="227">
        <v>6000</v>
      </c>
    </row>
    <row r="216" spans="1:4" s="4" customFormat="1" ht="25.5" x14ac:dyDescent="0.25">
      <c r="A216" s="135">
        <v>208</v>
      </c>
      <c r="B216" s="226" t="s">
        <v>948</v>
      </c>
      <c r="C216" s="228" t="s">
        <v>949</v>
      </c>
      <c r="D216" s="227">
        <v>180</v>
      </c>
    </row>
    <row r="217" spans="1:4" s="4" customFormat="1" x14ac:dyDescent="0.25">
      <c r="A217" s="135">
        <v>209</v>
      </c>
      <c r="B217" s="226" t="s">
        <v>950</v>
      </c>
      <c r="C217" s="228" t="s">
        <v>951</v>
      </c>
      <c r="D217" s="227">
        <v>2154.31</v>
      </c>
    </row>
    <row r="218" spans="1:4" s="4" customFormat="1" ht="25.5" x14ac:dyDescent="0.25">
      <c r="A218" s="135">
        <v>210</v>
      </c>
      <c r="B218" s="226" t="s">
        <v>952</v>
      </c>
      <c r="C218" s="228" t="s">
        <v>953</v>
      </c>
      <c r="D218" s="227">
        <v>3793</v>
      </c>
    </row>
    <row r="219" spans="1:4" s="4" customFormat="1" ht="25.5" x14ac:dyDescent="0.25">
      <c r="A219" s="135">
        <v>211</v>
      </c>
      <c r="B219" s="226" t="s">
        <v>954</v>
      </c>
      <c r="C219" s="228" t="s">
        <v>955</v>
      </c>
      <c r="D219" s="227">
        <v>6800</v>
      </c>
    </row>
    <row r="220" spans="1:4" s="4" customFormat="1" ht="38.25" x14ac:dyDescent="0.25">
      <c r="A220" s="135">
        <v>212</v>
      </c>
      <c r="B220" s="226" t="s">
        <v>956</v>
      </c>
      <c r="C220" s="228" t="s">
        <v>957</v>
      </c>
      <c r="D220" s="227">
        <v>3965.52</v>
      </c>
    </row>
    <row r="221" spans="1:4" s="4" customFormat="1" ht="25.5" x14ac:dyDescent="0.25">
      <c r="A221" s="135">
        <v>213</v>
      </c>
      <c r="B221" s="226" t="s">
        <v>958</v>
      </c>
      <c r="C221" s="228" t="s">
        <v>959</v>
      </c>
      <c r="D221" s="227">
        <v>1300</v>
      </c>
    </row>
    <row r="222" spans="1:4" s="4" customFormat="1" ht="25.5" x14ac:dyDescent="0.25">
      <c r="A222" s="135">
        <v>214</v>
      </c>
      <c r="B222" s="226" t="s">
        <v>960</v>
      </c>
      <c r="C222" s="228" t="s">
        <v>961</v>
      </c>
      <c r="D222" s="227">
        <v>2530</v>
      </c>
    </row>
    <row r="223" spans="1:4" s="4" customFormat="1" ht="25.5" x14ac:dyDescent="0.25">
      <c r="A223" s="135">
        <v>215</v>
      </c>
      <c r="B223" s="226" t="s">
        <v>962</v>
      </c>
      <c r="C223" s="228" t="s">
        <v>961</v>
      </c>
      <c r="D223" s="227">
        <v>2530</v>
      </c>
    </row>
    <row r="224" spans="1:4" s="4" customFormat="1" ht="25.5" x14ac:dyDescent="0.25">
      <c r="A224" s="135">
        <v>216</v>
      </c>
      <c r="B224" s="226" t="s">
        <v>963</v>
      </c>
      <c r="C224" s="228" t="s">
        <v>964</v>
      </c>
      <c r="D224" s="227">
        <v>12200</v>
      </c>
    </row>
    <row r="225" spans="1:4" s="4" customFormat="1" ht="25.5" x14ac:dyDescent="0.25">
      <c r="A225" s="135">
        <v>217</v>
      </c>
      <c r="B225" s="226" t="s">
        <v>965</v>
      </c>
      <c r="C225" s="228" t="s">
        <v>964</v>
      </c>
      <c r="D225" s="227">
        <v>12200</v>
      </c>
    </row>
    <row r="226" spans="1:4" s="4" customFormat="1" ht="38.25" x14ac:dyDescent="0.25">
      <c r="A226" s="135">
        <v>218</v>
      </c>
      <c r="B226" s="226" t="s">
        <v>966</v>
      </c>
      <c r="C226" s="228" t="s">
        <v>967</v>
      </c>
      <c r="D226" s="227">
        <v>5356.4</v>
      </c>
    </row>
    <row r="227" spans="1:4" s="4" customFormat="1" ht="25.5" x14ac:dyDescent="0.25">
      <c r="A227" s="135">
        <v>219</v>
      </c>
      <c r="B227" s="226" t="s">
        <v>968</v>
      </c>
      <c r="C227" s="228" t="s">
        <v>969</v>
      </c>
      <c r="D227" s="227">
        <v>1404.35</v>
      </c>
    </row>
    <row r="228" spans="1:4" s="4" customFormat="1" ht="25.5" x14ac:dyDescent="0.25">
      <c r="A228" s="135">
        <v>220</v>
      </c>
      <c r="B228" s="226" t="s">
        <v>970</v>
      </c>
      <c r="C228" s="228" t="s">
        <v>971</v>
      </c>
      <c r="D228" s="227">
        <v>307.85000000000002</v>
      </c>
    </row>
    <row r="229" spans="1:4" s="4" customFormat="1" ht="25.5" x14ac:dyDescent="0.25">
      <c r="A229" s="135">
        <v>221</v>
      </c>
      <c r="B229" s="226" t="s">
        <v>972</v>
      </c>
      <c r="C229" s="228" t="s">
        <v>973</v>
      </c>
      <c r="D229" s="227">
        <v>865.5</v>
      </c>
    </row>
    <row r="230" spans="1:4" s="4" customFormat="1" ht="38.25" x14ac:dyDescent="0.25">
      <c r="A230" s="135">
        <v>222</v>
      </c>
      <c r="B230" s="226" t="s">
        <v>974</v>
      </c>
      <c r="C230" s="228" t="s">
        <v>975</v>
      </c>
      <c r="D230" s="227">
        <v>5427</v>
      </c>
    </row>
    <row r="231" spans="1:4" s="4" customFormat="1" ht="25.5" x14ac:dyDescent="0.25">
      <c r="A231" s="135">
        <v>223</v>
      </c>
      <c r="B231" s="226" t="s">
        <v>976</v>
      </c>
      <c r="C231" s="228" t="s">
        <v>977</v>
      </c>
      <c r="D231" s="227">
        <v>2660</v>
      </c>
    </row>
    <row r="232" spans="1:4" s="4" customFormat="1" ht="63.75" x14ac:dyDescent="0.25">
      <c r="A232" s="135">
        <v>224</v>
      </c>
      <c r="B232" s="226" t="s">
        <v>978</v>
      </c>
      <c r="C232" s="228" t="s">
        <v>979</v>
      </c>
      <c r="D232" s="227">
        <v>2988.85</v>
      </c>
    </row>
    <row r="233" spans="1:4" s="4" customFormat="1" ht="38.25" x14ac:dyDescent="0.25">
      <c r="A233" s="135">
        <v>225</v>
      </c>
      <c r="B233" s="226" t="s">
        <v>980</v>
      </c>
      <c r="C233" s="228" t="s">
        <v>981</v>
      </c>
      <c r="D233" s="227">
        <v>2810</v>
      </c>
    </row>
    <row r="234" spans="1:4" s="4" customFormat="1" ht="25.5" x14ac:dyDescent="0.25">
      <c r="A234" s="135">
        <v>226</v>
      </c>
      <c r="B234" s="226" t="s">
        <v>982</v>
      </c>
      <c r="C234" s="228" t="s">
        <v>866</v>
      </c>
      <c r="D234" s="227">
        <v>1450</v>
      </c>
    </row>
    <row r="235" spans="1:4" s="4" customFormat="1" ht="51" x14ac:dyDescent="0.25">
      <c r="A235" s="135">
        <v>227</v>
      </c>
      <c r="B235" s="226" t="s">
        <v>983</v>
      </c>
      <c r="C235" s="228" t="s">
        <v>890</v>
      </c>
      <c r="D235" s="227">
        <v>1045</v>
      </c>
    </row>
    <row r="236" spans="1:4" s="4" customFormat="1" ht="38.25" x14ac:dyDescent="0.25">
      <c r="A236" s="135">
        <v>228</v>
      </c>
      <c r="B236" s="226" t="s">
        <v>984</v>
      </c>
      <c r="C236" s="228" t="s">
        <v>985</v>
      </c>
      <c r="D236" s="227">
        <v>5626</v>
      </c>
    </row>
    <row r="237" spans="1:4" s="4" customFormat="1" ht="25.5" x14ac:dyDescent="0.25">
      <c r="A237" s="135">
        <v>229</v>
      </c>
      <c r="B237" s="226" t="s">
        <v>986</v>
      </c>
      <c r="C237" s="228" t="s">
        <v>987</v>
      </c>
      <c r="D237" s="227">
        <v>220</v>
      </c>
    </row>
    <row r="238" spans="1:4" s="4" customFormat="1" x14ac:dyDescent="0.25">
      <c r="A238" s="135">
        <v>230</v>
      </c>
      <c r="B238" s="226" t="s">
        <v>988</v>
      </c>
      <c r="C238" s="228" t="s">
        <v>989</v>
      </c>
      <c r="D238" s="227">
        <v>870</v>
      </c>
    </row>
    <row r="239" spans="1:4" s="4" customFormat="1" x14ac:dyDescent="0.25">
      <c r="A239" s="135">
        <v>231</v>
      </c>
      <c r="B239" s="226" t="s">
        <v>990</v>
      </c>
      <c r="C239" s="228" t="s">
        <v>991</v>
      </c>
      <c r="D239" s="227">
        <v>6789</v>
      </c>
    </row>
    <row r="240" spans="1:4" s="4" customFormat="1" x14ac:dyDescent="0.25">
      <c r="A240" s="135">
        <v>232</v>
      </c>
      <c r="B240" s="226" t="s">
        <v>992</v>
      </c>
      <c r="C240" s="228" t="s">
        <v>993</v>
      </c>
      <c r="D240" s="227">
        <v>6789</v>
      </c>
    </row>
    <row r="241" spans="1:4" s="4" customFormat="1" ht="25.5" x14ac:dyDescent="0.25">
      <c r="A241" s="135">
        <v>233</v>
      </c>
      <c r="B241" s="226" t="s">
        <v>994</v>
      </c>
      <c r="C241" s="228" t="s">
        <v>995</v>
      </c>
      <c r="D241" s="227">
        <v>1624</v>
      </c>
    </row>
    <row r="242" spans="1:4" s="4" customFormat="1" ht="25.5" x14ac:dyDescent="0.25">
      <c r="A242" s="135">
        <v>234</v>
      </c>
      <c r="B242" s="226" t="s">
        <v>996</v>
      </c>
      <c r="C242" s="228" t="s">
        <v>995</v>
      </c>
      <c r="D242" s="227">
        <v>1624</v>
      </c>
    </row>
    <row r="243" spans="1:4" s="4" customFormat="1" ht="25.5" x14ac:dyDescent="0.25">
      <c r="A243" s="135">
        <v>235</v>
      </c>
      <c r="B243" s="226" t="s">
        <v>997</v>
      </c>
      <c r="C243" s="228" t="s">
        <v>995</v>
      </c>
      <c r="D243" s="227">
        <v>1624</v>
      </c>
    </row>
    <row r="244" spans="1:4" s="4" customFormat="1" ht="25.5" x14ac:dyDescent="0.25">
      <c r="A244" s="135">
        <v>236</v>
      </c>
      <c r="B244" s="226" t="s">
        <v>998</v>
      </c>
      <c r="C244" s="228" t="s">
        <v>999</v>
      </c>
      <c r="D244" s="227">
        <v>1624</v>
      </c>
    </row>
    <row r="245" spans="1:4" s="4" customFormat="1" ht="25.5" x14ac:dyDescent="0.25">
      <c r="A245" s="135">
        <v>237</v>
      </c>
      <c r="B245" s="226" t="s">
        <v>1000</v>
      </c>
      <c r="C245" s="228" t="s">
        <v>1001</v>
      </c>
      <c r="D245" s="227">
        <v>7851</v>
      </c>
    </row>
    <row r="246" spans="1:4" s="4" customFormat="1" ht="25.5" x14ac:dyDescent="0.25">
      <c r="A246" s="135">
        <v>238</v>
      </c>
      <c r="B246" s="226" t="s">
        <v>1002</v>
      </c>
      <c r="C246" s="228" t="s">
        <v>1003</v>
      </c>
      <c r="D246" s="227">
        <v>10276</v>
      </c>
    </row>
    <row r="247" spans="1:4" s="4" customFormat="1" ht="25.5" x14ac:dyDescent="0.25">
      <c r="A247" s="135">
        <v>239</v>
      </c>
      <c r="B247" s="226" t="s">
        <v>1004</v>
      </c>
      <c r="C247" s="228" t="s">
        <v>1005</v>
      </c>
      <c r="D247" s="227">
        <v>1534</v>
      </c>
    </row>
    <row r="248" spans="1:4" s="4" customFormat="1" ht="25.5" x14ac:dyDescent="0.25">
      <c r="A248" s="135">
        <v>240</v>
      </c>
      <c r="B248" s="226" t="s">
        <v>1006</v>
      </c>
      <c r="C248" s="228" t="s">
        <v>1007</v>
      </c>
      <c r="D248" s="227">
        <v>1944</v>
      </c>
    </row>
    <row r="249" spans="1:4" s="4" customFormat="1" ht="25.5" x14ac:dyDescent="0.25">
      <c r="A249" s="135">
        <v>241</v>
      </c>
      <c r="B249" s="226" t="s">
        <v>1008</v>
      </c>
      <c r="C249" s="228" t="s">
        <v>1009</v>
      </c>
      <c r="D249" s="227">
        <v>1726</v>
      </c>
    </row>
    <row r="250" spans="1:4" s="4" customFormat="1" ht="25.5" x14ac:dyDescent="0.25">
      <c r="A250" s="135">
        <v>242</v>
      </c>
      <c r="B250" s="226" t="s">
        <v>1010</v>
      </c>
      <c r="C250" s="228" t="s">
        <v>1011</v>
      </c>
      <c r="D250" s="227">
        <v>5104</v>
      </c>
    </row>
    <row r="251" spans="1:4" s="4" customFormat="1" ht="25.5" x14ac:dyDescent="0.25">
      <c r="A251" s="135">
        <v>243</v>
      </c>
      <c r="B251" s="226" t="s">
        <v>1012</v>
      </c>
      <c r="C251" s="228" t="s">
        <v>1011</v>
      </c>
      <c r="D251" s="227">
        <v>5104</v>
      </c>
    </row>
    <row r="252" spans="1:4" s="4" customFormat="1" ht="25.5" x14ac:dyDescent="0.25">
      <c r="A252" s="135">
        <v>244</v>
      </c>
      <c r="B252" s="226" t="s">
        <v>1013</v>
      </c>
      <c r="C252" s="228" t="s">
        <v>1014</v>
      </c>
      <c r="D252" s="227">
        <v>9891</v>
      </c>
    </row>
    <row r="253" spans="1:4" s="4" customFormat="1" ht="25.5" x14ac:dyDescent="0.25">
      <c r="A253" s="135">
        <v>245</v>
      </c>
      <c r="B253" s="226" t="s">
        <v>1015</v>
      </c>
      <c r="C253" s="228" t="s">
        <v>973</v>
      </c>
      <c r="D253" s="227">
        <v>865.5</v>
      </c>
    </row>
    <row r="254" spans="1:4" s="4" customFormat="1" ht="25.5" x14ac:dyDescent="0.25">
      <c r="A254" s="135">
        <v>246</v>
      </c>
      <c r="B254" s="226" t="s">
        <v>1016</v>
      </c>
      <c r="C254" s="228" t="s">
        <v>1017</v>
      </c>
      <c r="D254" s="227">
        <v>1322</v>
      </c>
    </row>
    <row r="255" spans="1:4" s="4" customFormat="1" ht="25.5" x14ac:dyDescent="0.25">
      <c r="A255" s="135">
        <v>247</v>
      </c>
      <c r="B255" s="226" t="s">
        <v>794</v>
      </c>
      <c r="C255" s="228" t="s">
        <v>1018</v>
      </c>
      <c r="D255" s="227">
        <v>1322</v>
      </c>
    </row>
    <row r="256" spans="1:4" s="4" customFormat="1" ht="25.5" x14ac:dyDescent="0.25">
      <c r="A256" s="135">
        <v>248</v>
      </c>
      <c r="B256" s="226" t="s">
        <v>1019</v>
      </c>
      <c r="C256" s="228" t="s">
        <v>1020</v>
      </c>
      <c r="D256" s="227">
        <v>865</v>
      </c>
    </row>
    <row r="257" spans="1:4" s="4" customFormat="1" ht="25.5" x14ac:dyDescent="0.25">
      <c r="A257" s="135">
        <v>249</v>
      </c>
      <c r="B257" s="226" t="s">
        <v>1021</v>
      </c>
      <c r="C257" s="228" t="s">
        <v>1022</v>
      </c>
      <c r="D257" s="227">
        <v>8327</v>
      </c>
    </row>
    <row r="258" spans="1:4" s="4" customFormat="1" x14ac:dyDescent="0.25">
      <c r="A258" s="135">
        <v>250</v>
      </c>
      <c r="B258" s="226" t="s">
        <v>1023</v>
      </c>
      <c r="C258" s="228" t="s">
        <v>1024</v>
      </c>
      <c r="D258" s="227">
        <v>1510</v>
      </c>
    </row>
    <row r="259" spans="1:4" s="4" customFormat="1" ht="25.5" x14ac:dyDescent="0.25">
      <c r="A259" s="135">
        <v>251</v>
      </c>
      <c r="B259" s="226" t="s">
        <v>1025</v>
      </c>
      <c r="C259" s="228" t="s">
        <v>1026</v>
      </c>
      <c r="D259" s="227">
        <v>1473.91</v>
      </c>
    </row>
    <row r="260" spans="1:4" s="4" customFormat="1" x14ac:dyDescent="0.25">
      <c r="A260" s="135">
        <v>252</v>
      </c>
      <c r="B260" s="226" t="s">
        <v>1027</v>
      </c>
      <c r="C260" s="228" t="s">
        <v>1028</v>
      </c>
      <c r="D260" s="227">
        <v>1537.14</v>
      </c>
    </row>
    <row r="261" spans="1:4" s="4" customFormat="1" ht="25.5" x14ac:dyDescent="0.25">
      <c r="A261" s="135">
        <v>253</v>
      </c>
      <c r="B261" s="226" t="s">
        <v>1029</v>
      </c>
      <c r="C261" s="228" t="s">
        <v>1030</v>
      </c>
      <c r="D261" s="227">
        <v>2380</v>
      </c>
    </row>
    <row r="262" spans="1:4" s="4" customFormat="1" ht="25.5" x14ac:dyDescent="0.25">
      <c r="A262" s="135">
        <v>254</v>
      </c>
      <c r="B262" s="226" t="s">
        <v>1031</v>
      </c>
      <c r="C262" s="228" t="s">
        <v>1032</v>
      </c>
      <c r="D262" s="227">
        <v>5300</v>
      </c>
    </row>
    <row r="263" spans="1:4" s="4" customFormat="1" ht="25.5" x14ac:dyDescent="0.25">
      <c r="A263" s="135">
        <v>255</v>
      </c>
      <c r="B263" s="226" t="s">
        <v>1033</v>
      </c>
      <c r="C263" s="228" t="s">
        <v>1034</v>
      </c>
      <c r="D263" s="227">
        <v>699</v>
      </c>
    </row>
    <row r="264" spans="1:4" s="4" customFormat="1" ht="38.25" x14ac:dyDescent="0.25">
      <c r="A264" s="135">
        <v>256</v>
      </c>
      <c r="B264" s="226" t="s">
        <v>1035</v>
      </c>
      <c r="C264" s="228" t="s">
        <v>1036</v>
      </c>
      <c r="D264" s="227">
        <v>13050</v>
      </c>
    </row>
    <row r="265" spans="1:4" s="4" customFormat="1" ht="38.25" x14ac:dyDescent="0.25">
      <c r="A265" s="135">
        <v>257</v>
      </c>
      <c r="B265" s="226" t="s">
        <v>1037</v>
      </c>
      <c r="C265" s="228" t="s">
        <v>872</v>
      </c>
      <c r="D265" s="227">
        <v>1450</v>
      </c>
    </row>
    <row r="266" spans="1:4" s="4" customFormat="1" ht="38.25" x14ac:dyDescent="0.25">
      <c r="A266" s="135">
        <v>258</v>
      </c>
      <c r="B266" s="226" t="s">
        <v>1038</v>
      </c>
      <c r="C266" s="228" t="s">
        <v>1039</v>
      </c>
      <c r="D266" s="227">
        <v>3300</v>
      </c>
    </row>
    <row r="267" spans="1:4" s="4" customFormat="1" ht="25.5" x14ac:dyDescent="0.25">
      <c r="A267" s="135">
        <v>259</v>
      </c>
      <c r="B267" s="226" t="s">
        <v>1040</v>
      </c>
      <c r="C267" s="228" t="s">
        <v>866</v>
      </c>
      <c r="D267" s="227">
        <v>1450</v>
      </c>
    </row>
    <row r="268" spans="1:4" s="4" customFormat="1" ht="25.5" x14ac:dyDescent="0.25">
      <c r="A268" s="135">
        <v>260</v>
      </c>
      <c r="B268" s="226" t="s">
        <v>1041</v>
      </c>
      <c r="C268" s="228" t="s">
        <v>1042</v>
      </c>
      <c r="D268" s="227">
        <f>10400-1300</f>
        <v>9100</v>
      </c>
    </row>
    <row r="269" spans="1:4" s="4" customFormat="1" ht="38.25" x14ac:dyDescent="0.25">
      <c r="A269" s="135">
        <v>261</v>
      </c>
      <c r="B269" s="226" t="s">
        <v>1043</v>
      </c>
      <c r="C269" s="228" t="s">
        <v>1044</v>
      </c>
      <c r="D269" s="227">
        <v>5220</v>
      </c>
    </row>
    <row r="270" spans="1:4" s="4" customFormat="1" ht="38.25" x14ac:dyDescent="0.25">
      <c r="A270" s="135">
        <v>262</v>
      </c>
      <c r="B270" s="226" t="s">
        <v>1045</v>
      </c>
      <c r="C270" s="228" t="s">
        <v>1046</v>
      </c>
      <c r="D270" s="227">
        <v>7800</v>
      </c>
    </row>
    <row r="271" spans="1:4" s="4" customFormat="1" ht="38.25" x14ac:dyDescent="0.25">
      <c r="A271" s="135">
        <v>263</v>
      </c>
      <c r="B271" s="226" t="s">
        <v>1047</v>
      </c>
      <c r="C271" s="228" t="s">
        <v>1046</v>
      </c>
      <c r="D271" s="227">
        <v>7800</v>
      </c>
    </row>
    <row r="272" spans="1:4" s="4" customFormat="1" ht="25.5" x14ac:dyDescent="0.25">
      <c r="A272" s="135">
        <v>264</v>
      </c>
      <c r="B272" s="226" t="s">
        <v>1048</v>
      </c>
      <c r="C272" s="228" t="s">
        <v>1049</v>
      </c>
      <c r="D272" s="227">
        <f>11500+3800</f>
        <v>15300</v>
      </c>
    </row>
    <row r="273" spans="1:4" s="4" customFormat="1" ht="25.5" x14ac:dyDescent="0.25">
      <c r="A273" s="135">
        <v>265</v>
      </c>
      <c r="B273" s="226" t="s">
        <v>1050</v>
      </c>
      <c r="C273" s="228" t="s">
        <v>1049</v>
      </c>
      <c r="D273" s="227">
        <f>11500+3800</f>
        <v>15300</v>
      </c>
    </row>
    <row r="274" spans="1:4" s="4" customFormat="1" ht="25.5" x14ac:dyDescent="0.25">
      <c r="A274" s="135">
        <v>266</v>
      </c>
      <c r="B274" s="226" t="s">
        <v>1051</v>
      </c>
      <c r="C274" s="228" t="s">
        <v>1052</v>
      </c>
      <c r="D274" s="227">
        <v>7957</v>
      </c>
    </row>
    <row r="275" spans="1:4" s="4" customFormat="1" ht="25.5" x14ac:dyDescent="0.25">
      <c r="A275" s="135">
        <v>267</v>
      </c>
      <c r="B275" s="226" t="s">
        <v>1053</v>
      </c>
      <c r="C275" s="228" t="s">
        <v>1054</v>
      </c>
      <c r="D275" s="227">
        <v>5690</v>
      </c>
    </row>
    <row r="276" spans="1:4" s="4" customFormat="1" x14ac:dyDescent="0.25">
      <c r="A276" s="135">
        <v>268</v>
      </c>
      <c r="B276" s="226" t="s">
        <v>1055</v>
      </c>
      <c r="C276" s="228" t="s">
        <v>1056</v>
      </c>
      <c r="D276" s="227">
        <v>2490</v>
      </c>
    </row>
    <row r="277" spans="1:4" s="4" customFormat="1" ht="25.5" x14ac:dyDescent="0.25">
      <c r="A277" s="135">
        <v>269</v>
      </c>
      <c r="B277" s="226" t="s">
        <v>1057</v>
      </c>
      <c r="C277" s="228" t="s">
        <v>1058</v>
      </c>
      <c r="D277" s="227">
        <v>4900</v>
      </c>
    </row>
    <row r="278" spans="1:4" s="4" customFormat="1" ht="25.5" x14ac:dyDescent="0.25">
      <c r="A278" s="135">
        <v>270</v>
      </c>
      <c r="B278" s="226" t="s">
        <v>1059</v>
      </c>
      <c r="C278" s="228" t="s">
        <v>772</v>
      </c>
      <c r="D278" s="227">
        <v>1322</v>
      </c>
    </row>
    <row r="279" spans="1:4" s="4" customFormat="1" ht="25.5" x14ac:dyDescent="0.25">
      <c r="A279" s="135">
        <v>271</v>
      </c>
      <c r="B279" s="226" t="s">
        <v>1060</v>
      </c>
      <c r="C279" s="228" t="s">
        <v>1061</v>
      </c>
      <c r="D279" s="227">
        <v>1322</v>
      </c>
    </row>
    <row r="280" spans="1:4" s="4" customFormat="1" ht="25.5" x14ac:dyDescent="0.25">
      <c r="A280" s="135">
        <v>272</v>
      </c>
      <c r="B280" s="226" t="s">
        <v>1062</v>
      </c>
      <c r="C280" s="228" t="s">
        <v>1063</v>
      </c>
      <c r="D280" s="227">
        <v>516.46</v>
      </c>
    </row>
    <row r="281" spans="1:4" s="4" customFormat="1" ht="38.25" x14ac:dyDescent="0.25">
      <c r="A281" s="135">
        <v>273</v>
      </c>
      <c r="B281" s="226" t="s">
        <v>1064</v>
      </c>
      <c r="C281" s="228" t="s">
        <v>1065</v>
      </c>
      <c r="D281" s="227">
        <v>3105</v>
      </c>
    </row>
    <row r="282" spans="1:4" s="4" customFormat="1" ht="38.25" x14ac:dyDescent="0.25">
      <c r="A282" s="135">
        <v>274</v>
      </c>
      <c r="B282" s="226" t="s">
        <v>1066</v>
      </c>
      <c r="C282" s="228" t="s">
        <v>1067</v>
      </c>
      <c r="D282" s="227">
        <v>2415</v>
      </c>
    </row>
    <row r="283" spans="1:4" s="4" customFormat="1" ht="25.5" x14ac:dyDescent="0.25">
      <c r="A283" s="135">
        <v>275</v>
      </c>
      <c r="B283" s="226" t="s">
        <v>1068</v>
      </c>
      <c r="C283" s="228" t="s">
        <v>1069</v>
      </c>
      <c r="D283" s="227">
        <v>7245</v>
      </c>
    </row>
    <row r="284" spans="1:4" s="4" customFormat="1" x14ac:dyDescent="0.25">
      <c r="A284" s="135">
        <v>276</v>
      </c>
      <c r="B284" s="226" t="s">
        <v>1070</v>
      </c>
      <c r="C284" s="228" t="s">
        <v>1071</v>
      </c>
      <c r="D284" s="227">
        <v>1870</v>
      </c>
    </row>
    <row r="285" spans="1:4" s="4" customFormat="1" ht="25.5" x14ac:dyDescent="0.25">
      <c r="A285" s="135">
        <v>277</v>
      </c>
      <c r="B285" s="226" t="s">
        <v>1072</v>
      </c>
      <c r="C285" s="228" t="s">
        <v>1073</v>
      </c>
      <c r="D285" s="227">
        <v>4427.5</v>
      </c>
    </row>
    <row r="286" spans="1:4" s="4" customFormat="1" ht="38.25" x14ac:dyDescent="0.25">
      <c r="A286" s="135">
        <v>278</v>
      </c>
      <c r="B286" s="226" t="s">
        <v>1074</v>
      </c>
      <c r="C286" s="228" t="s">
        <v>1067</v>
      </c>
      <c r="D286" s="227">
        <v>2415</v>
      </c>
    </row>
    <row r="287" spans="1:4" s="4" customFormat="1" ht="25.5" x14ac:dyDescent="0.25">
      <c r="A287" s="135">
        <v>279</v>
      </c>
      <c r="B287" s="226" t="s">
        <v>1075</v>
      </c>
      <c r="C287" s="228" t="s">
        <v>866</v>
      </c>
      <c r="D287" s="227">
        <v>1450</v>
      </c>
    </row>
    <row r="288" spans="1:4" s="4" customFormat="1" ht="25.5" x14ac:dyDescent="0.25">
      <c r="A288" s="135">
        <v>280</v>
      </c>
      <c r="B288" s="226" t="s">
        <v>1076</v>
      </c>
      <c r="C288" s="228" t="s">
        <v>1077</v>
      </c>
      <c r="D288" s="227">
        <v>6521.74</v>
      </c>
    </row>
    <row r="289" spans="1:4" s="4" customFormat="1" ht="38.25" x14ac:dyDescent="0.25">
      <c r="A289" s="135">
        <v>281</v>
      </c>
      <c r="B289" s="226" t="s">
        <v>1078</v>
      </c>
      <c r="C289" s="228" t="s">
        <v>1079</v>
      </c>
      <c r="D289" s="227">
        <v>1485</v>
      </c>
    </row>
    <row r="290" spans="1:4" s="4" customFormat="1" ht="38.25" x14ac:dyDescent="0.25">
      <c r="A290" s="135">
        <v>282</v>
      </c>
      <c r="B290" s="226" t="s">
        <v>1080</v>
      </c>
      <c r="C290" s="228" t="s">
        <v>1079</v>
      </c>
      <c r="D290" s="227">
        <v>1485</v>
      </c>
    </row>
    <row r="291" spans="1:4" s="4" customFormat="1" ht="38.25" x14ac:dyDescent="0.25">
      <c r="A291" s="135">
        <v>283</v>
      </c>
      <c r="B291" s="226" t="s">
        <v>1081</v>
      </c>
      <c r="C291" s="228" t="s">
        <v>1079</v>
      </c>
      <c r="D291" s="227">
        <v>1485</v>
      </c>
    </row>
    <row r="292" spans="1:4" s="4" customFormat="1" ht="25.5" x14ac:dyDescent="0.25">
      <c r="A292" s="135">
        <v>284</v>
      </c>
      <c r="B292" s="226" t="s">
        <v>1082</v>
      </c>
      <c r="C292" s="228" t="s">
        <v>1083</v>
      </c>
      <c r="D292" s="227">
        <v>3218.82</v>
      </c>
    </row>
    <row r="293" spans="1:4" s="4" customFormat="1" ht="25.5" x14ac:dyDescent="0.25">
      <c r="A293" s="135">
        <v>285</v>
      </c>
      <c r="B293" s="226"/>
      <c r="C293" s="228" t="s">
        <v>1084</v>
      </c>
      <c r="D293" s="227">
        <v>2115.6799999999998</v>
      </c>
    </row>
    <row r="294" spans="1:4" s="4" customFormat="1" ht="38.25" x14ac:dyDescent="0.25">
      <c r="A294" s="135">
        <v>286</v>
      </c>
      <c r="B294" s="226" t="s">
        <v>1085</v>
      </c>
      <c r="C294" s="228" t="s">
        <v>1079</v>
      </c>
      <c r="D294" s="227">
        <v>1485</v>
      </c>
    </row>
    <row r="295" spans="1:4" s="4" customFormat="1" x14ac:dyDescent="0.25">
      <c r="A295" s="135">
        <v>287</v>
      </c>
      <c r="B295" s="226" t="s">
        <v>1086</v>
      </c>
      <c r="C295" s="228" t="s">
        <v>1087</v>
      </c>
      <c r="D295" s="227">
        <v>2389.98</v>
      </c>
    </row>
    <row r="296" spans="1:4" s="4" customFormat="1" x14ac:dyDescent="0.25">
      <c r="A296" s="135">
        <v>288</v>
      </c>
      <c r="B296" s="226" t="s">
        <v>1088</v>
      </c>
      <c r="C296" s="228" t="s">
        <v>1089</v>
      </c>
      <c r="D296" s="227">
        <v>2383</v>
      </c>
    </row>
    <row r="297" spans="1:4" s="4" customFormat="1" x14ac:dyDescent="0.25">
      <c r="A297" s="135">
        <v>289</v>
      </c>
      <c r="B297" s="226" t="s">
        <v>1090</v>
      </c>
      <c r="C297" s="228" t="s">
        <v>1089</v>
      </c>
      <c r="D297" s="227">
        <v>2383</v>
      </c>
    </row>
    <row r="298" spans="1:4" s="4" customFormat="1" x14ac:dyDescent="0.25">
      <c r="A298" s="135">
        <v>290</v>
      </c>
      <c r="B298" s="226" t="s">
        <v>1091</v>
      </c>
      <c r="C298" s="228" t="s">
        <v>1092</v>
      </c>
      <c r="D298" s="227">
        <v>5609</v>
      </c>
    </row>
    <row r="299" spans="1:4" s="4" customFormat="1" x14ac:dyDescent="0.25">
      <c r="A299" s="135">
        <v>291</v>
      </c>
      <c r="B299" s="226" t="s">
        <v>1093</v>
      </c>
      <c r="C299" s="228" t="s">
        <v>1094</v>
      </c>
      <c r="D299" s="227">
        <v>1972.5</v>
      </c>
    </row>
    <row r="300" spans="1:4" s="4" customFormat="1" x14ac:dyDescent="0.25">
      <c r="A300" s="135">
        <v>292</v>
      </c>
      <c r="B300" s="226" t="s">
        <v>1095</v>
      </c>
      <c r="C300" s="228" t="s">
        <v>1096</v>
      </c>
      <c r="D300" s="227">
        <v>1341</v>
      </c>
    </row>
    <row r="301" spans="1:4" s="4" customFormat="1" x14ac:dyDescent="0.25">
      <c r="A301" s="135">
        <v>293</v>
      </c>
      <c r="B301" s="226" t="s">
        <v>1097</v>
      </c>
      <c r="C301" s="228" t="s">
        <v>1098</v>
      </c>
      <c r="D301" s="227">
        <v>1256</v>
      </c>
    </row>
    <row r="302" spans="1:4" s="4" customFormat="1" x14ac:dyDescent="0.25">
      <c r="A302" s="135">
        <v>294</v>
      </c>
      <c r="B302" s="226" t="s">
        <v>1099</v>
      </c>
      <c r="C302" s="228" t="s">
        <v>1100</v>
      </c>
      <c r="D302" s="227">
        <v>7842</v>
      </c>
    </row>
    <row r="303" spans="1:4" s="4" customFormat="1" x14ac:dyDescent="0.25">
      <c r="A303" s="135">
        <v>295</v>
      </c>
      <c r="B303" s="226" t="s">
        <v>1101</v>
      </c>
      <c r="C303" s="228" t="s">
        <v>1102</v>
      </c>
      <c r="D303" s="227">
        <v>2694</v>
      </c>
    </row>
    <row r="304" spans="1:4" s="4" customFormat="1" x14ac:dyDescent="0.25">
      <c r="A304" s="135">
        <v>296</v>
      </c>
      <c r="B304" s="226" t="s">
        <v>1103</v>
      </c>
      <c r="C304" s="228" t="s">
        <v>1104</v>
      </c>
      <c r="D304" s="227">
        <v>2310</v>
      </c>
    </row>
    <row r="305" spans="1:4" s="4" customFormat="1" x14ac:dyDescent="0.25">
      <c r="A305" s="135">
        <v>297</v>
      </c>
      <c r="B305" s="226" t="s">
        <v>1105</v>
      </c>
      <c r="C305" s="228" t="s">
        <v>1106</v>
      </c>
      <c r="D305" s="227">
        <v>1096</v>
      </c>
    </row>
    <row r="306" spans="1:4" s="4" customFormat="1" x14ac:dyDescent="0.25">
      <c r="A306" s="135">
        <v>298</v>
      </c>
      <c r="B306" s="226" t="s">
        <v>1107</v>
      </c>
      <c r="C306" s="228" t="s">
        <v>1098</v>
      </c>
      <c r="D306" s="227">
        <v>1256</v>
      </c>
    </row>
    <row r="307" spans="1:4" s="4" customFormat="1" x14ac:dyDescent="0.25">
      <c r="A307" s="135">
        <v>299</v>
      </c>
      <c r="B307" s="226" t="s">
        <v>1108</v>
      </c>
      <c r="C307" s="228" t="s">
        <v>1100</v>
      </c>
      <c r="D307" s="227">
        <v>7842</v>
      </c>
    </row>
    <row r="308" spans="1:4" s="4" customFormat="1" x14ac:dyDescent="0.25">
      <c r="A308" s="135">
        <v>300</v>
      </c>
      <c r="B308" s="226" t="s">
        <v>1109</v>
      </c>
      <c r="C308" s="228" t="s">
        <v>1102</v>
      </c>
      <c r="D308" s="227">
        <v>2694</v>
      </c>
    </row>
    <row r="309" spans="1:4" s="4" customFormat="1" x14ac:dyDescent="0.25">
      <c r="A309" s="135">
        <v>301</v>
      </c>
      <c r="B309" s="226" t="s">
        <v>1110</v>
      </c>
      <c r="C309" s="228" t="s">
        <v>1111</v>
      </c>
      <c r="D309" s="227">
        <v>2310</v>
      </c>
    </row>
    <row r="310" spans="1:4" s="4" customFormat="1" x14ac:dyDescent="0.25">
      <c r="A310" s="135">
        <v>302</v>
      </c>
      <c r="B310" s="226" t="s">
        <v>1112</v>
      </c>
      <c r="C310" s="228" t="s">
        <v>1092</v>
      </c>
      <c r="D310" s="227">
        <v>5609</v>
      </c>
    </row>
    <row r="311" spans="1:4" s="4" customFormat="1" x14ac:dyDescent="0.25">
      <c r="A311" s="135">
        <v>303</v>
      </c>
      <c r="B311" s="226" t="s">
        <v>1113</v>
      </c>
      <c r="C311" s="228" t="s">
        <v>1094</v>
      </c>
      <c r="D311" s="227">
        <v>1972.5</v>
      </c>
    </row>
    <row r="312" spans="1:4" s="4" customFormat="1" x14ac:dyDescent="0.25">
      <c r="A312" s="135">
        <v>304</v>
      </c>
      <c r="B312" s="226" t="s">
        <v>1114</v>
      </c>
      <c r="C312" s="228" t="s">
        <v>1096</v>
      </c>
      <c r="D312" s="227">
        <v>1341</v>
      </c>
    </row>
    <row r="313" spans="1:4" s="4" customFormat="1" x14ac:dyDescent="0.25">
      <c r="A313" s="135">
        <v>305</v>
      </c>
      <c r="B313" s="226" t="s">
        <v>1115</v>
      </c>
      <c r="C313" s="228" t="s">
        <v>1098</v>
      </c>
      <c r="D313" s="227">
        <v>1256</v>
      </c>
    </row>
    <row r="314" spans="1:4" s="4" customFormat="1" x14ac:dyDescent="0.25">
      <c r="A314" s="135">
        <v>306</v>
      </c>
      <c r="B314" s="226" t="s">
        <v>1116</v>
      </c>
      <c r="C314" s="228" t="s">
        <v>1100</v>
      </c>
      <c r="D314" s="227">
        <v>7842</v>
      </c>
    </row>
    <row r="315" spans="1:4" s="4" customFormat="1" x14ac:dyDescent="0.25">
      <c r="A315" s="135">
        <v>307</v>
      </c>
      <c r="B315" s="226" t="s">
        <v>1117</v>
      </c>
      <c r="C315" s="228" t="s">
        <v>1102</v>
      </c>
      <c r="D315" s="227">
        <v>2694</v>
      </c>
    </row>
    <row r="316" spans="1:4" s="4" customFormat="1" ht="25.5" x14ac:dyDescent="0.25">
      <c r="A316" s="135">
        <v>308</v>
      </c>
      <c r="B316" s="226" t="s">
        <v>1118</v>
      </c>
      <c r="C316" s="228" t="s">
        <v>1119</v>
      </c>
      <c r="D316" s="227">
        <v>2310</v>
      </c>
    </row>
    <row r="317" spans="1:4" s="4" customFormat="1" ht="25.5" x14ac:dyDescent="0.25">
      <c r="A317" s="135">
        <v>309</v>
      </c>
      <c r="B317" s="226" t="s">
        <v>1120</v>
      </c>
      <c r="C317" s="228" t="s">
        <v>1121</v>
      </c>
      <c r="D317" s="227">
        <v>1025.8599999999999</v>
      </c>
    </row>
    <row r="318" spans="1:4" s="4" customFormat="1" ht="25.5" x14ac:dyDescent="0.25">
      <c r="A318" s="135">
        <v>310</v>
      </c>
      <c r="B318" s="226" t="s">
        <v>1122</v>
      </c>
      <c r="C318" s="228" t="s">
        <v>1123</v>
      </c>
      <c r="D318" s="227">
        <v>2068.9699999999998</v>
      </c>
    </row>
    <row r="319" spans="1:4" s="4" customFormat="1" ht="25.5" x14ac:dyDescent="0.25">
      <c r="A319" s="135">
        <v>311</v>
      </c>
      <c r="B319" s="226" t="s">
        <v>1124</v>
      </c>
      <c r="C319" s="228" t="s">
        <v>778</v>
      </c>
      <c r="D319" s="227">
        <v>1322</v>
      </c>
    </row>
    <row r="320" spans="1:4" s="4" customFormat="1" ht="25.5" x14ac:dyDescent="0.25">
      <c r="A320" s="135">
        <v>312</v>
      </c>
      <c r="B320" s="226" t="s">
        <v>1125</v>
      </c>
      <c r="C320" s="228" t="s">
        <v>1126</v>
      </c>
      <c r="D320" s="227">
        <v>6195</v>
      </c>
    </row>
    <row r="321" spans="1:4" s="4" customFormat="1" ht="25.5" x14ac:dyDescent="0.25">
      <c r="A321" s="135">
        <v>313</v>
      </c>
      <c r="B321" s="226" t="s">
        <v>1127</v>
      </c>
      <c r="C321" s="228" t="s">
        <v>1128</v>
      </c>
      <c r="D321" s="227">
        <v>1322</v>
      </c>
    </row>
    <row r="322" spans="1:4" s="4" customFormat="1" ht="38.25" x14ac:dyDescent="0.25">
      <c r="A322" s="135">
        <v>314</v>
      </c>
      <c r="B322" s="226" t="s">
        <v>802</v>
      </c>
      <c r="C322" s="228" t="s">
        <v>769</v>
      </c>
      <c r="D322" s="227">
        <v>1322</v>
      </c>
    </row>
    <row r="323" spans="1:4" s="4" customFormat="1" ht="25.5" x14ac:dyDescent="0.25">
      <c r="A323" s="135">
        <v>315</v>
      </c>
      <c r="B323" s="226" t="s">
        <v>1129</v>
      </c>
      <c r="C323" s="228" t="s">
        <v>1130</v>
      </c>
      <c r="D323" s="227">
        <v>1624</v>
      </c>
    </row>
    <row r="324" spans="1:4" s="4" customFormat="1" x14ac:dyDescent="0.25">
      <c r="A324" s="135">
        <v>316</v>
      </c>
      <c r="B324" s="226" t="s">
        <v>1131</v>
      </c>
      <c r="C324" s="228" t="s">
        <v>1132</v>
      </c>
      <c r="D324" s="227">
        <v>1637.84</v>
      </c>
    </row>
    <row r="325" spans="1:4" s="4" customFormat="1" ht="25.5" x14ac:dyDescent="0.25">
      <c r="A325" s="135">
        <v>317</v>
      </c>
      <c r="B325" s="226" t="s">
        <v>1133</v>
      </c>
      <c r="C325" s="228" t="s">
        <v>1134</v>
      </c>
      <c r="D325" s="227">
        <v>2237</v>
      </c>
    </row>
    <row r="326" spans="1:4" s="4" customFormat="1" ht="25.5" x14ac:dyDescent="0.25">
      <c r="A326" s="135">
        <v>318</v>
      </c>
      <c r="B326" s="226" t="s">
        <v>804</v>
      </c>
      <c r="C326" s="228" t="s">
        <v>1135</v>
      </c>
      <c r="D326" s="227">
        <v>1322</v>
      </c>
    </row>
    <row r="327" spans="1:4" s="4" customFormat="1" ht="25.5" x14ac:dyDescent="0.25">
      <c r="A327" s="135">
        <v>319</v>
      </c>
      <c r="B327" s="226" t="s">
        <v>805</v>
      </c>
      <c r="C327" s="228" t="s">
        <v>1135</v>
      </c>
      <c r="D327" s="227">
        <v>1322</v>
      </c>
    </row>
    <row r="328" spans="1:4" s="4" customFormat="1" ht="38.25" x14ac:dyDescent="0.25">
      <c r="A328" s="135">
        <v>320</v>
      </c>
      <c r="B328" s="226" t="s">
        <v>1136</v>
      </c>
      <c r="C328" s="228" t="s">
        <v>1137</v>
      </c>
      <c r="D328" s="227">
        <v>4334</v>
      </c>
    </row>
    <row r="329" spans="1:4" s="4" customFormat="1" ht="25.5" x14ac:dyDescent="0.25">
      <c r="A329" s="135">
        <v>321</v>
      </c>
      <c r="B329" s="226" t="s">
        <v>1138</v>
      </c>
      <c r="C329" s="228" t="s">
        <v>1139</v>
      </c>
      <c r="D329" s="227">
        <v>4667</v>
      </c>
    </row>
    <row r="330" spans="1:4" s="4" customFormat="1" ht="25.5" x14ac:dyDescent="0.25">
      <c r="A330" s="135">
        <v>322</v>
      </c>
      <c r="B330" s="226" t="s">
        <v>807</v>
      </c>
      <c r="C330" s="228" t="s">
        <v>786</v>
      </c>
      <c r="D330" s="227">
        <v>1322</v>
      </c>
    </row>
    <row r="331" spans="1:4" s="4" customFormat="1" ht="25.5" x14ac:dyDescent="0.25">
      <c r="A331" s="135">
        <v>323</v>
      </c>
      <c r="B331" s="226" t="s">
        <v>1140</v>
      </c>
      <c r="C331" s="228" t="s">
        <v>1141</v>
      </c>
      <c r="D331" s="227">
        <v>307.85000000000002</v>
      </c>
    </row>
    <row r="332" spans="1:4" s="4" customFormat="1" ht="38.25" x14ac:dyDescent="0.25">
      <c r="A332" s="135">
        <v>324</v>
      </c>
      <c r="B332" s="226" t="s">
        <v>809</v>
      </c>
      <c r="C332" s="228" t="s">
        <v>769</v>
      </c>
      <c r="D332" s="227">
        <v>1322</v>
      </c>
    </row>
    <row r="333" spans="1:4" s="4" customFormat="1" ht="38.25" x14ac:dyDescent="0.25">
      <c r="A333" s="135">
        <v>325</v>
      </c>
      <c r="B333" s="226" t="s">
        <v>811</v>
      </c>
      <c r="C333" s="228" t="s">
        <v>1142</v>
      </c>
      <c r="D333" s="227">
        <v>1322</v>
      </c>
    </row>
    <row r="334" spans="1:4" s="4" customFormat="1" ht="38.25" x14ac:dyDescent="0.25">
      <c r="A334" s="135">
        <v>326</v>
      </c>
      <c r="B334" s="226" t="s">
        <v>813</v>
      </c>
      <c r="C334" s="228" t="s">
        <v>1143</v>
      </c>
      <c r="D334" s="227">
        <v>1322</v>
      </c>
    </row>
    <row r="335" spans="1:4" s="4" customFormat="1" ht="38.25" x14ac:dyDescent="0.25">
      <c r="A335" s="135">
        <v>327</v>
      </c>
      <c r="B335" s="226" t="s">
        <v>815</v>
      </c>
      <c r="C335" s="228" t="s">
        <v>1144</v>
      </c>
      <c r="D335" s="227">
        <v>1322</v>
      </c>
    </row>
    <row r="336" spans="1:4" s="4" customFormat="1" ht="25.5" x14ac:dyDescent="0.25">
      <c r="A336" s="135">
        <v>328</v>
      </c>
      <c r="B336" s="226" t="s">
        <v>817</v>
      </c>
      <c r="C336" s="228" t="s">
        <v>1145</v>
      </c>
      <c r="D336" s="227">
        <v>4667</v>
      </c>
    </row>
    <row r="337" spans="1:4" s="4" customFormat="1" x14ac:dyDescent="0.25">
      <c r="A337" s="135">
        <v>329</v>
      </c>
      <c r="B337" s="226" t="s">
        <v>1146</v>
      </c>
      <c r="C337" s="228" t="s">
        <v>1147</v>
      </c>
      <c r="D337" s="227">
        <v>1465</v>
      </c>
    </row>
    <row r="338" spans="1:4" s="4" customFormat="1" ht="25.5" x14ac:dyDescent="0.25">
      <c r="A338" s="135">
        <v>330</v>
      </c>
      <c r="B338" s="226" t="s">
        <v>817</v>
      </c>
      <c r="C338" s="228" t="s">
        <v>1148</v>
      </c>
      <c r="D338" s="227">
        <v>1322</v>
      </c>
    </row>
    <row r="339" spans="1:4" s="4" customFormat="1" ht="38.25" x14ac:dyDescent="0.25">
      <c r="A339" s="135">
        <v>331</v>
      </c>
      <c r="B339" s="226" t="s">
        <v>1149</v>
      </c>
      <c r="C339" s="228" t="s">
        <v>1150</v>
      </c>
      <c r="D339" s="227">
        <v>4667</v>
      </c>
    </row>
    <row r="340" spans="1:4" s="4" customFormat="1" x14ac:dyDescent="0.25">
      <c r="A340" s="135">
        <v>332</v>
      </c>
      <c r="B340" s="226" t="s">
        <v>1151</v>
      </c>
      <c r="C340" s="228" t="s">
        <v>1152</v>
      </c>
      <c r="D340" s="227">
        <v>2655</v>
      </c>
    </row>
    <row r="341" spans="1:4" s="4" customFormat="1" x14ac:dyDescent="0.25">
      <c r="A341" s="135">
        <v>333</v>
      </c>
      <c r="B341" s="226" t="s">
        <v>1153</v>
      </c>
      <c r="C341" s="228" t="s">
        <v>1154</v>
      </c>
      <c r="D341" s="227">
        <v>9400</v>
      </c>
    </row>
    <row r="342" spans="1:4" s="4" customFormat="1" x14ac:dyDescent="0.25">
      <c r="A342" s="135">
        <v>334</v>
      </c>
      <c r="B342" s="226" t="s">
        <v>1155</v>
      </c>
      <c r="C342" s="228" t="s">
        <v>1156</v>
      </c>
      <c r="D342" s="227">
        <v>5200</v>
      </c>
    </row>
    <row r="343" spans="1:4" s="4" customFormat="1" x14ac:dyDescent="0.25">
      <c r="A343" s="135">
        <v>335</v>
      </c>
      <c r="B343" s="226" t="s">
        <v>1157</v>
      </c>
      <c r="C343" s="228" t="s">
        <v>1158</v>
      </c>
      <c r="D343" s="227">
        <v>5274</v>
      </c>
    </row>
    <row r="344" spans="1:4" s="4" customFormat="1" x14ac:dyDescent="0.25">
      <c r="A344" s="135">
        <v>336</v>
      </c>
      <c r="B344" s="226" t="s">
        <v>1159</v>
      </c>
      <c r="C344" s="228" t="s">
        <v>1160</v>
      </c>
      <c r="D344" s="227">
        <v>2524</v>
      </c>
    </row>
    <row r="345" spans="1:4" s="4" customFormat="1" x14ac:dyDescent="0.25">
      <c r="A345" s="135">
        <v>337</v>
      </c>
      <c r="B345" s="226" t="s">
        <v>1161</v>
      </c>
      <c r="C345" s="228" t="s">
        <v>1162</v>
      </c>
      <c r="D345" s="227">
        <v>2805.01</v>
      </c>
    </row>
    <row r="346" spans="1:4" s="4" customFormat="1" ht="25.5" x14ac:dyDescent="0.25">
      <c r="A346" s="135">
        <v>338</v>
      </c>
      <c r="B346" s="226" t="s">
        <v>1140</v>
      </c>
      <c r="C346" s="228" t="s">
        <v>1141</v>
      </c>
      <c r="D346" s="227">
        <f>615.7*2</f>
        <v>1231.4000000000001</v>
      </c>
    </row>
    <row r="347" spans="1:4" s="4" customFormat="1" ht="25.5" x14ac:dyDescent="0.25">
      <c r="A347" s="135">
        <v>339</v>
      </c>
      <c r="B347" s="226" t="s">
        <v>1163</v>
      </c>
      <c r="C347" s="228" t="s">
        <v>1164</v>
      </c>
      <c r="D347" s="227">
        <v>670.5</v>
      </c>
    </row>
    <row r="348" spans="1:4" s="4" customFormat="1" x14ac:dyDescent="0.25">
      <c r="A348" s="135">
        <v>340</v>
      </c>
      <c r="B348" s="226" t="s">
        <v>1165</v>
      </c>
      <c r="C348" s="228" t="s">
        <v>1166</v>
      </c>
      <c r="D348" s="227">
        <v>508.39</v>
      </c>
    </row>
    <row r="349" spans="1:4" s="4" customFormat="1" ht="51" x14ac:dyDescent="0.25">
      <c r="A349" s="135">
        <v>341</v>
      </c>
      <c r="B349" s="226" t="s">
        <v>1167</v>
      </c>
      <c r="C349" s="228" t="s">
        <v>1168</v>
      </c>
      <c r="D349" s="227">
        <v>516.46</v>
      </c>
    </row>
    <row r="350" spans="1:4" s="4" customFormat="1" ht="102" x14ac:dyDescent="0.25">
      <c r="A350" s="135">
        <v>342</v>
      </c>
      <c r="B350" s="226" t="s">
        <v>1169</v>
      </c>
      <c r="C350" s="228" t="s">
        <v>1170</v>
      </c>
      <c r="D350" s="227">
        <v>6093.85</v>
      </c>
    </row>
    <row r="351" spans="1:4" s="4" customFormat="1" x14ac:dyDescent="0.25">
      <c r="A351" s="135">
        <v>343</v>
      </c>
      <c r="B351" s="226" t="s">
        <v>1171</v>
      </c>
      <c r="C351" s="228" t="s">
        <v>1172</v>
      </c>
      <c r="D351" s="227">
        <v>1673.25</v>
      </c>
    </row>
    <row r="352" spans="1:4" s="4" customFormat="1" ht="25.5" x14ac:dyDescent="0.25">
      <c r="A352" s="135">
        <v>344</v>
      </c>
      <c r="B352" s="226" t="s">
        <v>1173</v>
      </c>
      <c r="C352" s="228" t="s">
        <v>1174</v>
      </c>
      <c r="D352" s="227">
        <v>2733</v>
      </c>
    </row>
    <row r="353" spans="1:4" s="4" customFormat="1" ht="25.5" x14ac:dyDescent="0.25">
      <c r="A353" s="135">
        <v>345</v>
      </c>
      <c r="B353" s="226" t="s">
        <v>1175</v>
      </c>
      <c r="C353" s="228" t="s">
        <v>1176</v>
      </c>
      <c r="D353" s="227">
        <v>9522.89</v>
      </c>
    </row>
    <row r="354" spans="1:4" s="4" customFormat="1" ht="38.25" x14ac:dyDescent="0.25">
      <c r="A354" s="135">
        <v>346</v>
      </c>
      <c r="B354" s="226" t="s">
        <v>1177</v>
      </c>
      <c r="C354" s="228" t="s">
        <v>1178</v>
      </c>
      <c r="D354" s="227">
        <v>1385</v>
      </c>
    </row>
    <row r="355" spans="1:4" s="4" customFormat="1" ht="25.5" x14ac:dyDescent="0.25">
      <c r="A355" s="135">
        <v>347</v>
      </c>
      <c r="B355" s="226" t="s">
        <v>1179</v>
      </c>
      <c r="C355" s="228" t="s">
        <v>1180</v>
      </c>
      <c r="D355" s="227">
        <v>1495</v>
      </c>
    </row>
    <row r="356" spans="1:4" s="4" customFormat="1" ht="25.5" x14ac:dyDescent="0.25">
      <c r="A356" s="135">
        <v>348</v>
      </c>
      <c r="B356" s="226" t="s">
        <v>1181</v>
      </c>
      <c r="C356" s="228" t="s">
        <v>1182</v>
      </c>
      <c r="D356" s="227">
        <v>1100</v>
      </c>
    </row>
    <row r="357" spans="1:4" s="4" customFormat="1" ht="25.5" x14ac:dyDescent="0.25">
      <c r="A357" s="135">
        <v>349</v>
      </c>
      <c r="B357" s="226" t="s">
        <v>1183</v>
      </c>
      <c r="C357" s="228" t="s">
        <v>1184</v>
      </c>
      <c r="D357" s="227">
        <v>1499</v>
      </c>
    </row>
    <row r="358" spans="1:4" s="4" customFormat="1" ht="25.5" x14ac:dyDescent="0.25">
      <c r="A358" s="135">
        <v>350</v>
      </c>
      <c r="B358" s="226" t="s">
        <v>1185</v>
      </c>
      <c r="C358" s="228" t="s">
        <v>1186</v>
      </c>
      <c r="D358" s="227">
        <v>3550</v>
      </c>
    </row>
    <row r="359" spans="1:4" s="4" customFormat="1" ht="25.5" x14ac:dyDescent="0.25">
      <c r="A359" s="135">
        <v>351</v>
      </c>
      <c r="B359" s="226" t="s">
        <v>1187</v>
      </c>
      <c r="C359" s="228" t="s">
        <v>866</v>
      </c>
      <c r="D359" s="227">
        <v>1450</v>
      </c>
    </row>
    <row r="360" spans="1:4" s="4" customFormat="1" ht="25.5" x14ac:dyDescent="0.25">
      <c r="A360" s="135">
        <v>352</v>
      </c>
      <c r="B360" s="226" t="s">
        <v>1188</v>
      </c>
      <c r="C360" s="228" t="s">
        <v>866</v>
      </c>
      <c r="D360" s="227">
        <v>1450</v>
      </c>
    </row>
    <row r="361" spans="1:4" s="4" customFormat="1" ht="25.5" x14ac:dyDescent="0.25">
      <c r="A361" s="135">
        <v>353</v>
      </c>
      <c r="B361" s="226" t="s">
        <v>1189</v>
      </c>
      <c r="C361" s="228" t="s">
        <v>866</v>
      </c>
      <c r="D361" s="227">
        <v>1450</v>
      </c>
    </row>
    <row r="362" spans="1:4" s="4" customFormat="1" ht="25.5" x14ac:dyDescent="0.25">
      <c r="A362" s="135">
        <v>354</v>
      </c>
      <c r="B362" s="226" t="s">
        <v>1190</v>
      </c>
      <c r="C362" s="228" t="s">
        <v>864</v>
      </c>
      <c r="D362" s="227">
        <v>2320</v>
      </c>
    </row>
    <row r="363" spans="1:4" s="4" customFormat="1" ht="25.5" x14ac:dyDescent="0.25">
      <c r="A363" s="135">
        <v>355</v>
      </c>
      <c r="B363" s="226" t="s">
        <v>1191</v>
      </c>
      <c r="C363" s="228" t="s">
        <v>864</v>
      </c>
      <c r="D363" s="227">
        <v>2320</v>
      </c>
    </row>
    <row r="364" spans="1:4" s="4" customFormat="1" ht="25.5" x14ac:dyDescent="0.25">
      <c r="A364" s="135">
        <v>356</v>
      </c>
      <c r="B364" s="226" t="s">
        <v>1192</v>
      </c>
      <c r="C364" s="228" t="s">
        <v>1193</v>
      </c>
      <c r="D364" s="227">
        <v>4500</v>
      </c>
    </row>
    <row r="365" spans="1:4" s="4" customFormat="1" ht="25.5" x14ac:dyDescent="0.25">
      <c r="A365" s="135">
        <v>357</v>
      </c>
      <c r="B365" s="226" t="s">
        <v>1194</v>
      </c>
      <c r="C365" s="228" t="s">
        <v>866</v>
      </c>
      <c r="D365" s="227">
        <v>1450</v>
      </c>
    </row>
    <row r="366" spans="1:4" s="4" customFormat="1" ht="25.5" x14ac:dyDescent="0.25">
      <c r="A366" s="135">
        <v>358</v>
      </c>
      <c r="B366" s="226" t="s">
        <v>1195</v>
      </c>
      <c r="C366" s="228" t="s">
        <v>866</v>
      </c>
      <c r="D366" s="227">
        <v>1450</v>
      </c>
    </row>
    <row r="367" spans="1:4" s="4" customFormat="1" ht="25.5" x14ac:dyDescent="0.25">
      <c r="A367" s="135">
        <v>359</v>
      </c>
      <c r="B367" s="226" t="s">
        <v>1196</v>
      </c>
      <c r="C367" s="228" t="s">
        <v>866</v>
      </c>
      <c r="D367" s="227">
        <v>1450</v>
      </c>
    </row>
    <row r="368" spans="1:4" s="4" customFormat="1" ht="25.5" x14ac:dyDescent="0.25">
      <c r="A368" s="135">
        <v>360</v>
      </c>
      <c r="B368" s="226" t="s">
        <v>1197</v>
      </c>
      <c r="C368" s="228" t="s">
        <v>866</v>
      </c>
      <c r="D368" s="227">
        <v>1450</v>
      </c>
    </row>
    <row r="369" spans="1:4" s="4" customFormat="1" ht="25.5" x14ac:dyDescent="0.25">
      <c r="A369" s="135">
        <v>361</v>
      </c>
      <c r="B369" s="226" t="s">
        <v>1198</v>
      </c>
      <c r="C369" s="228" t="s">
        <v>866</v>
      </c>
      <c r="D369" s="227">
        <v>1450</v>
      </c>
    </row>
    <row r="370" spans="1:4" s="4" customFormat="1" ht="25.5" x14ac:dyDescent="0.25">
      <c r="A370" s="135">
        <v>362</v>
      </c>
      <c r="B370" s="226" t="s">
        <v>1199</v>
      </c>
      <c r="C370" s="228" t="s">
        <v>866</v>
      </c>
      <c r="D370" s="227">
        <v>1450</v>
      </c>
    </row>
    <row r="371" spans="1:4" s="4" customFormat="1" ht="25.5" x14ac:dyDescent="0.25">
      <c r="A371" s="135">
        <v>363</v>
      </c>
      <c r="B371" s="226" t="s">
        <v>1200</v>
      </c>
      <c r="C371" s="228" t="s">
        <v>866</v>
      </c>
      <c r="D371" s="227">
        <v>1450</v>
      </c>
    </row>
    <row r="372" spans="1:4" s="4" customFormat="1" ht="25.5" x14ac:dyDescent="0.25">
      <c r="A372" s="135">
        <v>364</v>
      </c>
      <c r="B372" s="226" t="s">
        <v>1201</v>
      </c>
      <c r="C372" s="228" t="s">
        <v>866</v>
      </c>
      <c r="D372" s="227">
        <v>1450</v>
      </c>
    </row>
    <row r="373" spans="1:4" s="4" customFormat="1" ht="38.25" x14ac:dyDescent="0.25">
      <c r="A373" s="135">
        <v>365</v>
      </c>
      <c r="B373" s="226" t="s">
        <v>1202</v>
      </c>
      <c r="C373" s="228" t="s">
        <v>1203</v>
      </c>
      <c r="D373" s="227">
        <v>1300</v>
      </c>
    </row>
    <row r="374" spans="1:4" s="4" customFormat="1" ht="38.25" x14ac:dyDescent="0.25">
      <c r="A374" s="135">
        <v>366</v>
      </c>
      <c r="B374" s="226" t="s">
        <v>1204</v>
      </c>
      <c r="C374" s="228" t="s">
        <v>1203</v>
      </c>
      <c r="D374" s="227">
        <v>1300</v>
      </c>
    </row>
    <row r="375" spans="1:4" s="4" customFormat="1" ht="25.5" x14ac:dyDescent="0.25">
      <c r="A375" s="135">
        <v>367</v>
      </c>
      <c r="B375" s="226" t="s">
        <v>1205</v>
      </c>
      <c r="C375" s="228" t="s">
        <v>866</v>
      </c>
      <c r="D375" s="227">
        <v>1450</v>
      </c>
    </row>
    <row r="376" spans="1:4" s="4" customFormat="1" ht="25.5" x14ac:dyDescent="0.25">
      <c r="A376" s="135">
        <v>368</v>
      </c>
      <c r="B376" s="226" t="s">
        <v>1206</v>
      </c>
      <c r="C376" s="228" t="s">
        <v>866</v>
      </c>
      <c r="D376" s="227">
        <v>1450</v>
      </c>
    </row>
    <row r="377" spans="1:4" s="4" customFormat="1" ht="25.5" x14ac:dyDescent="0.25">
      <c r="A377" s="135">
        <v>369</v>
      </c>
      <c r="B377" s="226" t="s">
        <v>1207</v>
      </c>
      <c r="C377" s="228" t="s">
        <v>866</v>
      </c>
      <c r="D377" s="227">
        <v>1450</v>
      </c>
    </row>
    <row r="378" spans="1:4" s="4" customFormat="1" ht="25.5" x14ac:dyDescent="0.25">
      <c r="A378" s="135">
        <v>370</v>
      </c>
      <c r="B378" s="226" t="s">
        <v>1208</v>
      </c>
      <c r="C378" s="228" t="s">
        <v>866</v>
      </c>
      <c r="D378" s="227">
        <v>1450</v>
      </c>
    </row>
    <row r="379" spans="1:4" s="4" customFormat="1" ht="76.5" x14ac:dyDescent="0.25">
      <c r="A379" s="135">
        <v>371</v>
      </c>
      <c r="B379" s="226" t="s">
        <v>1209</v>
      </c>
      <c r="C379" s="228" t="s">
        <v>898</v>
      </c>
      <c r="D379" s="227">
        <v>5415</v>
      </c>
    </row>
    <row r="380" spans="1:4" s="4" customFormat="1" ht="51" x14ac:dyDescent="0.25">
      <c r="A380" s="135">
        <v>372</v>
      </c>
      <c r="B380" s="226" t="s">
        <v>1210</v>
      </c>
      <c r="C380" s="228" t="s">
        <v>890</v>
      </c>
      <c r="D380" s="227">
        <v>1045</v>
      </c>
    </row>
    <row r="381" spans="1:4" s="4" customFormat="1" ht="25.5" x14ac:dyDescent="0.25">
      <c r="A381" s="135">
        <v>373</v>
      </c>
      <c r="B381" s="226" t="s">
        <v>1211</v>
      </c>
      <c r="C381" s="228" t="s">
        <v>1212</v>
      </c>
      <c r="D381" s="227">
        <v>4300</v>
      </c>
    </row>
    <row r="382" spans="1:4" s="4" customFormat="1" ht="25.5" x14ac:dyDescent="0.25">
      <c r="A382" s="135">
        <v>374</v>
      </c>
      <c r="B382" s="226" t="s">
        <v>1213</v>
      </c>
      <c r="C382" s="228" t="s">
        <v>1214</v>
      </c>
      <c r="D382" s="227">
        <v>4300</v>
      </c>
    </row>
    <row r="383" spans="1:4" s="4" customFormat="1" ht="76.5" x14ac:dyDescent="0.25">
      <c r="A383" s="135">
        <v>375</v>
      </c>
      <c r="B383" s="226" t="s">
        <v>1215</v>
      </c>
      <c r="C383" s="228" t="s">
        <v>1216</v>
      </c>
      <c r="D383" s="227">
        <v>2520</v>
      </c>
    </row>
    <row r="384" spans="1:4" s="4" customFormat="1" ht="76.5" x14ac:dyDescent="0.25">
      <c r="A384" s="135">
        <v>376</v>
      </c>
      <c r="B384" s="226" t="s">
        <v>1217</v>
      </c>
      <c r="C384" s="228" t="s">
        <v>898</v>
      </c>
      <c r="D384" s="227">
        <v>5415</v>
      </c>
    </row>
    <row r="385" spans="1:4" s="4" customFormat="1" ht="76.5" x14ac:dyDescent="0.25">
      <c r="A385" s="135">
        <v>377</v>
      </c>
      <c r="B385" s="226" t="s">
        <v>1218</v>
      </c>
      <c r="C385" s="228" t="s">
        <v>898</v>
      </c>
      <c r="D385" s="227">
        <v>5415</v>
      </c>
    </row>
    <row r="386" spans="1:4" s="4" customFormat="1" ht="38.25" x14ac:dyDescent="0.25">
      <c r="A386" s="135">
        <v>378</v>
      </c>
      <c r="B386" s="226" t="s">
        <v>1219</v>
      </c>
      <c r="C386" s="228" t="s">
        <v>1220</v>
      </c>
      <c r="D386" s="227">
        <v>500</v>
      </c>
    </row>
    <row r="387" spans="1:4" s="4" customFormat="1" ht="38.25" x14ac:dyDescent="0.25">
      <c r="A387" s="135">
        <v>379</v>
      </c>
      <c r="B387" s="226" t="s">
        <v>1221</v>
      </c>
      <c r="C387" s="228" t="s">
        <v>1079</v>
      </c>
      <c r="D387" s="227">
        <v>1485</v>
      </c>
    </row>
    <row r="388" spans="1:4" s="4" customFormat="1" ht="89.25" x14ac:dyDescent="0.25">
      <c r="A388" s="135">
        <v>380</v>
      </c>
      <c r="B388" s="226" t="s">
        <v>1222</v>
      </c>
      <c r="C388" s="228" t="s">
        <v>911</v>
      </c>
      <c r="D388" s="227">
        <v>2420</v>
      </c>
    </row>
    <row r="389" spans="1:4" s="4" customFormat="1" ht="51" x14ac:dyDescent="0.25">
      <c r="A389" s="135">
        <v>381</v>
      </c>
      <c r="B389" s="226" t="s">
        <v>1223</v>
      </c>
      <c r="C389" s="228" t="s">
        <v>1224</v>
      </c>
      <c r="D389" s="227">
        <v>4300</v>
      </c>
    </row>
    <row r="390" spans="1:4" s="4" customFormat="1" ht="51" x14ac:dyDescent="0.25">
      <c r="A390" s="135">
        <v>382</v>
      </c>
      <c r="B390" s="226" t="s">
        <v>1225</v>
      </c>
      <c r="C390" s="228" t="s">
        <v>1226</v>
      </c>
      <c r="D390" s="227">
        <v>3390</v>
      </c>
    </row>
    <row r="391" spans="1:4" s="4" customFormat="1" ht="51" x14ac:dyDescent="0.25">
      <c r="A391" s="135">
        <v>383</v>
      </c>
      <c r="B391" s="226" t="s">
        <v>1227</v>
      </c>
      <c r="C391" s="228" t="s">
        <v>1228</v>
      </c>
      <c r="D391" s="227">
        <v>6990</v>
      </c>
    </row>
    <row r="392" spans="1:4" s="4" customFormat="1" ht="25.5" x14ac:dyDescent="0.25">
      <c r="A392" s="135">
        <v>384</v>
      </c>
      <c r="B392" s="226" t="s">
        <v>1229</v>
      </c>
      <c r="C392" s="228" t="s">
        <v>1230</v>
      </c>
      <c r="D392" s="227">
        <v>3218.82</v>
      </c>
    </row>
    <row r="393" spans="1:4" s="4" customFormat="1" x14ac:dyDescent="0.25">
      <c r="A393" s="135">
        <v>385</v>
      </c>
      <c r="B393" s="226" t="s">
        <v>1231</v>
      </c>
      <c r="C393" s="228" t="s">
        <v>1087</v>
      </c>
      <c r="D393" s="227">
        <v>2383.98</v>
      </c>
    </row>
    <row r="394" spans="1:4" s="4" customFormat="1" x14ac:dyDescent="0.25">
      <c r="A394" s="135">
        <v>386</v>
      </c>
      <c r="B394" s="226" t="s">
        <v>1232</v>
      </c>
      <c r="C394" s="228" t="s">
        <v>1233</v>
      </c>
      <c r="D394" s="227">
        <v>4464</v>
      </c>
    </row>
    <row r="395" spans="1:4" s="4" customFormat="1" x14ac:dyDescent="0.25">
      <c r="A395" s="135">
        <v>387</v>
      </c>
      <c r="B395" s="226" t="s">
        <v>1234</v>
      </c>
      <c r="C395" s="228" t="s">
        <v>1089</v>
      </c>
      <c r="D395" s="227">
        <v>2383</v>
      </c>
    </row>
    <row r="396" spans="1:4" s="4" customFormat="1" x14ac:dyDescent="0.25">
      <c r="A396" s="135">
        <v>388</v>
      </c>
      <c r="B396" s="226" t="s">
        <v>1235</v>
      </c>
      <c r="C396" s="228" t="s">
        <v>1089</v>
      </c>
      <c r="D396" s="227">
        <v>2383</v>
      </c>
    </row>
    <row r="397" spans="1:4" s="4" customFormat="1" x14ac:dyDescent="0.25">
      <c r="A397" s="135">
        <v>389</v>
      </c>
      <c r="B397" s="226" t="s">
        <v>1236</v>
      </c>
      <c r="C397" s="228" t="s">
        <v>1237</v>
      </c>
      <c r="D397" s="227">
        <v>1200</v>
      </c>
    </row>
    <row r="398" spans="1:4" s="4" customFormat="1" x14ac:dyDescent="0.25">
      <c r="A398" s="135">
        <v>390</v>
      </c>
      <c r="B398" s="226" t="s">
        <v>1238</v>
      </c>
      <c r="C398" s="228" t="s">
        <v>1158</v>
      </c>
      <c r="D398" s="227">
        <v>5274</v>
      </c>
    </row>
    <row r="399" spans="1:4" s="4" customFormat="1" ht="25.5" x14ac:dyDescent="0.25">
      <c r="A399" s="135">
        <v>391</v>
      </c>
      <c r="B399" s="226" t="s">
        <v>1239</v>
      </c>
      <c r="C399" s="228" t="s">
        <v>1240</v>
      </c>
      <c r="D399" s="227">
        <v>1455</v>
      </c>
    </row>
    <row r="400" spans="1:4" s="4" customFormat="1" x14ac:dyDescent="0.25">
      <c r="A400" s="135">
        <v>392</v>
      </c>
      <c r="B400" s="226" t="s">
        <v>1241</v>
      </c>
      <c r="C400" s="228" t="s">
        <v>951</v>
      </c>
      <c r="D400" s="227">
        <v>2154.33</v>
      </c>
    </row>
    <row r="401" spans="1:4" s="4" customFormat="1" ht="25.5" x14ac:dyDescent="0.25">
      <c r="A401" s="135">
        <v>393</v>
      </c>
      <c r="B401" s="226" t="s">
        <v>1242</v>
      </c>
      <c r="C401" s="228" t="s">
        <v>1243</v>
      </c>
      <c r="D401" s="227">
        <v>1609</v>
      </c>
    </row>
    <row r="402" spans="1:4" s="4" customFormat="1" ht="25.5" x14ac:dyDescent="0.25">
      <c r="A402" s="135">
        <v>394</v>
      </c>
      <c r="B402" s="226" t="s">
        <v>1244</v>
      </c>
      <c r="C402" s="228" t="s">
        <v>1245</v>
      </c>
      <c r="D402" s="227">
        <v>1624</v>
      </c>
    </row>
    <row r="403" spans="1:4" s="4" customFormat="1" ht="25.5" x14ac:dyDescent="0.25">
      <c r="A403" s="135">
        <v>395</v>
      </c>
      <c r="B403" s="226" t="s">
        <v>1246</v>
      </c>
      <c r="C403" s="228" t="s">
        <v>1247</v>
      </c>
      <c r="D403" s="227">
        <v>2488</v>
      </c>
    </row>
    <row r="404" spans="1:4" s="4" customFormat="1" ht="25.5" x14ac:dyDescent="0.25">
      <c r="A404" s="135">
        <v>396</v>
      </c>
      <c r="B404" s="226" t="s">
        <v>1248</v>
      </c>
      <c r="C404" s="228" t="s">
        <v>1249</v>
      </c>
      <c r="D404" s="227">
        <v>5282</v>
      </c>
    </row>
    <row r="405" spans="1:4" s="4" customFormat="1" x14ac:dyDescent="0.25">
      <c r="A405" s="135">
        <v>397</v>
      </c>
      <c r="B405" s="226" t="s">
        <v>1250</v>
      </c>
      <c r="C405" s="228" t="s">
        <v>1251</v>
      </c>
      <c r="D405" s="227">
        <v>1624</v>
      </c>
    </row>
    <row r="406" spans="1:4" s="4" customFormat="1" ht="38.25" x14ac:dyDescent="0.25">
      <c r="A406" s="135">
        <v>398</v>
      </c>
      <c r="B406" s="226" t="s">
        <v>1252</v>
      </c>
      <c r="C406" s="228" t="s">
        <v>1253</v>
      </c>
      <c r="D406" s="227">
        <v>4225</v>
      </c>
    </row>
    <row r="407" spans="1:4" s="4" customFormat="1" ht="38.25" x14ac:dyDescent="0.25">
      <c r="A407" s="135">
        <v>399</v>
      </c>
      <c r="B407" s="226" t="s">
        <v>819</v>
      </c>
      <c r="C407" s="228" t="s">
        <v>798</v>
      </c>
      <c r="D407" s="227">
        <v>1322</v>
      </c>
    </row>
    <row r="408" spans="1:4" s="4" customFormat="1" ht="76.5" x14ac:dyDescent="0.25">
      <c r="A408" s="135">
        <v>400</v>
      </c>
      <c r="B408" s="226" t="s">
        <v>1254</v>
      </c>
      <c r="C408" s="228" t="s">
        <v>1255</v>
      </c>
      <c r="D408" s="227">
        <v>4667</v>
      </c>
    </row>
    <row r="409" spans="1:4" s="4" customFormat="1" ht="25.5" x14ac:dyDescent="0.25">
      <c r="A409" s="135">
        <v>401</v>
      </c>
      <c r="B409" s="226" t="s">
        <v>821</v>
      </c>
      <c r="C409" s="228" t="s">
        <v>792</v>
      </c>
      <c r="D409" s="227">
        <v>1322</v>
      </c>
    </row>
    <row r="410" spans="1:4" s="4" customFormat="1" ht="25.5" x14ac:dyDescent="0.25">
      <c r="A410" s="135">
        <v>402</v>
      </c>
      <c r="B410" s="226" t="s">
        <v>822</v>
      </c>
      <c r="C410" s="228" t="s">
        <v>772</v>
      </c>
      <c r="D410" s="227">
        <v>1322</v>
      </c>
    </row>
    <row r="411" spans="1:4" s="4" customFormat="1" ht="25.5" x14ac:dyDescent="0.25">
      <c r="A411" s="135">
        <v>403</v>
      </c>
      <c r="B411" s="226" t="s">
        <v>1256</v>
      </c>
      <c r="C411" s="228" t="s">
        <v>1257</v>
      </c>
      <c r="D411" s="227">
        <v>6107</v>
      </c>
    </row>
    <row r="412" spans="1:4" s="4" customFormat="1" ht="25.5" x14ac:dyDescent="0.25">
      <c r="A412" s="135">
        <v>404</v>
      </c>
      <c r="B412" s="226" t="s">
        <v>1258</v>
      </c>
      <c r="C412" s="228" t="s">
        <v>1259</v>
      </c>
      <c r="D412" s="227">
        <v>1624</v>
      </c>
    </row>
    <row r="413" spans="1:4" s="4" customFormat="1" x14ac:dyDescent="0.25">
      <c r="A413" s="135">
        <v>405</v>
      </c>
      <c r="B413" s="226" t="s">
        <v>1260</v>
      </c>
      <c r="C413" s="228" t="s">
        <v>1261</v>
      </c>
      <c r="D413" s="227">
        <v>1624</v>
      </c>
    </row>
    <row r="414" spans="1:4" s="4" customFormat="1" ht="25.5" x14ac:dyDescent="0.25">
      <c r="A414" s="135">
        <v>406</v>
      </c>
      <c r="B414" s="226" t="s">
        <v>1262</v>
      </c>
      <c r="C414" s="228" t="s">
        <v>1263</v>
      </c>
      <c r="D414" s="227">
        <v>1624</v>
      </c>
    </row>
    <row r="415" spans="1:4" s="4" customFormat="1" ht="25.5" x14ac:dyDescent="0.25">
      <c r="A415" s="135">
        <v>407</v>
      </c>
      <c r="B415" s="226" t="s">
        <v>1264</v>
      </c>
      <c r="C415" s="228" t="s">
        <v>1265</v>
      </c>
      <c r="D415" s="227">
        <v>10631</v>
      </c>
    </row>
    <row r="416" spans="1:4" s="4" customFormat="1" ht="38.25" x14ac:dyDescent="0.25">
      <c r="A416" s="135">
        <v>408</v>
      </c>
      <c r="B416" s="226" t="s">
        <v>824</v>
      </c>
      <c r="C416" s="228" t="s">
        <v>1266</v>
      </c>
      <c r="D416" s="227">
        <v>1322</v>
      </c>
    </row>
    <row r="417" spans="1:4" s="4" customFormat="1" x14ac:dyDescent="0.25">
      <c r="A417" s="135">
        <v>409</v>
      </c>
      <c r="B417" s="226" t="s">
        <v>1267</v>
      </c>
      <c r="C417" s="228" t="s">
        <v>1268</v>
      </c>
      <c r="D417" s="227">
        <v>1830</v>
      </c>
    </row>
    <row r="418" spans="1:4" s="4" customFormat="1" ht="25.5" x14ac:dyDescent="0.25">
      <c r="A418" s="135">
        <v>410</v>
      </c>
      <c r="B418" s="226" t="s">
        <v>1269</v>
      </c>
      <c r="C418" s="228" t="s">
        <v>1270</v>
      </c>
      <c r="D418" s="227">
        <v>431.55</v>
      </c>
    </row>
    <row r="419" spans="1:4" s="4" customFormat="1" ht="25.5" x14ac:dyDescent="0.25">
      <c r="A419" s="135">
        <v>411</v>
      </c>
      <c r="B419" s="226" t="s">
        <v>1271</v>
      </c>
      <c r="C419" s="228" t="s">
        <v>961</v>
      </c>
      <c r="D419" s="227">
        <v>2530</v>
      </c>
    </row>
    <row r="420" spans="1:4" s="4" customFormat="1" ht="63.75" x14ac:dyDescent="0.25">
      <c r="A420" s="135">
        <v>412</v>
      </c>
      <c r="B420" s="226" t="s">
        <v>1272</v>
      </c>
      <c r="C420" s="228" t="s">
        <v>979</v>
      </c>
      <c r="D420" s="227">
        <v>2988.85</v>
      </c>
    </row>
    <row r="421" spans="1:4" s="4" customFormat="1" ht="63.75" x14ac:dyDescent="0.25">
      <c r="A421" s="135">
        <v>413</v>
      </c>
      <c r="B421" s="226" t="s">
        <v>1273</v>
      </c>
      <c r="C421" s="228" t="s">
        <v>979</v>
      </c>
      <c r="D421" s="227">
        <v>2988.85</v>
      </c>
    </row>
    <row r="422" spans="1:4" s="4" customFormat="1" x14ac:dyDescent="0.25">
      <c r="A422" s="135">
        <v>414</v>
      </c>
      <c r="B422" s="226" t="s">
        <v>1274</v>
      </c>
      <c r="C422" s="228" t="s">
        <v>1275</v>
      </c>
      <c r="D422" s="227">
        <v>870.01</v>
      </c>
    </row>
    <row r="423" spans="1:4" s="4" customFormat="1" x14ac:dyDescent="0.25">
      <c r="A423" s="135">
        <v>415</v>
      </c>
      <c r="B423" s="226" t="s">
        <v>1276</v>
      </c>
      <c r="C423" s="228" t="s">
        <v>823</v>
      </c>
      <c r="D423" s="227">
        <v>289.01</v>
      </c>
    </row>
    <row r="424" spans="1:4" s="4" customFormat="1" ht="25.5" x14ac:dyDescent="0.25">
      <c r="A424" s="135">
        <v>416</v>
      </c>
      <c r="B424" s="226" t="s">
        <v>1277</v>
      </c>
      <c r="C424" s="228" t="s">
        <v>1278</v>
      </c>
      <c r="D424" s="227">
        <v>3420</v>
      </c>
    </row>
    <row r="425" spans="1:4" s="4" customFormat="1" ht="25.5" x14ac:dyDescent="0.25">
      <c r="A425" s="135">
        <v>417</v>
      </c>
      <c r="B425" s="226" t="s">
        <v>1279</v>
      </c>
      <c r="C425" s="228" t="s">
        <v>1280</v>
      </c>
      <c r="D425" s="227">
        <v>1434.67</v>
      </c>
    </row>
    <row r="426" spans="1:4" s="4" customFormat="1" x14ac:dyDescent="0.25">
      <c r="A426" s="135">
        <v>418</v>
      </c>
      <c r="B426" s="226" t="s">
        <v>1281</v>
      </c>
      <c r="C426" s="228" t="s">
        <v>1282</v>
      </c>
      <c r="D426" s="227">
        <v>749</v>
      </c>
    </row>
    <row r="427" spans="1:4" s="4" customFormat="1" ht="25.5" x14ac:dyDescent="0.25">
      <c r="A427" s="135">
        <v>419</v>
      </c>
      <c r="B427" s="226" t="s">
        <v>868</v>
      </c>
      <c r="C427" s="228" t="s">
        <v>866</v>
      </c>
      <c r="D427" s="227">
        <v>1450</v>
      </c>
    </row>
    <row r="428" spans="1:4" s="4" customFormat="1" ht="25.5" x14ac:dyDescent="0.25">
      <c r="A428" s="135">
        <v>420</v>
      </c>
      <c r="B428" s="226" t="s">
        <v>861</v>
      </c>
      <c r="C428" s="228" t="s">
        <v>866</v>
      </c>
      <c r="D428" s="227">
        <v>1450</v>
      </c>
    </row>
    <row r="429" spans="1:4" s="4" customFormat="1" ht="25.5" x14ac:dyDescent="0.25">
      <c r="A429" s="135">
        <v>421</v>
      </c>
      <c r="B429" s="226" t="s">
        <v>1283</v>
      </c>
      <c r="C429" s="228" t="s">
        <v>866</v>
      </c>
      <c r="D429" s="227">
        <v>1450</v>
      </c>
    </row>
    <row r="430" spans="1:4" s="4" customFormat="1" ht="25.5" x14ac:dyDescent="0.25">
      <c r="A430" s="135">
        <v>422</v>
      </c>
      <c r="B430" s="226" t="s">
        <v>1284</v>
      </c>
      <c r="C430" s="228" t="s">
        <v>866</v>
      </c>
      <c r="D430" s="227">
        <v>1450</v>
      </c>
    </row>
    <row r="431" spans="1:4" s="4" customFormat="1" ht="25.5" x14ac:dyDescent="0.25">
      <c r="A431" s="135">
        <v>423</v>
      </c>
      <c r="B431" s="226" t="s">
        <v>1285</v>
      </c>
      <c r="C431" s="228" t="s">
        <v>866</v>
      </c>
      <c r="D431" s="227">
        <v>1450</v>
      </c>
    </row>
    <row r="432" spans="1:4" s="4" customFormat="1" ht="51" x14ac:dyDescent="0.25">
      <c r="A432" s="135">
        <v>424</v>
      </c>
      <c r="B432" s="226" t="s">
        <v>1286</v>
      </c>
      <c r="C432" s="228" t="s">
        <v>1287</v>
      </c>
      <c r="D432" s="227">
        <v>1610</v>
      </c>
    </row>
    <row r="433" spans="1:4" s="4" customFormat="1" ht="38.25" x14ac:dyDescent="0.25">
      <c r="A433" s="135">
        <v>425</v>
      </c>
      <c r="B433" s="226" t="s">
        <v>1288</v>
      </c>
      <c r="C433" s="228" t="s">
        <v>1289</v>
      </c>
      <c r="D433" s="227">
        <v>2660</v>
      </c>
    </row>
    <row r="434" spans="1:4" s="4" customFormat="1" ht="25.5" x14ac:dyDescent="0.25">
      <c r="A434" s="135">
        <v>426</v>
      </c>
      <c r="B434" s="226" t="s">
        <v>826</v>
      </c>
      <c r="C434" s="228" t="s">
        <v>772</v>
      </c>
      <c r="D434" s="227">
        <v>1322</v>
      </c>
    </row>
    <row r="435" spans="1:4" s="4" customFormat="1" ht="25.5" x14ac:dyDescent="0.25">
      <c r="A435" s="135">
        <v>427</v>
      </c>
      <c r="B435" s="226" t="s">
        <v>1290</v>
      </c>
      <c r="C435" s="228" t="s">
        <v>1291</v>
      </c>
      <c r="D435" s="227">
        <v>3218.82</v>
      </c>
    </row>
    <row r="436" spans="1:4" s="4" customFormat="1" x14ac:dyDescent="0.25">
      <c r="A436" s="135">
        <v>428</v>
      </c>
      <c r="B436" s="226" t="s">
        <v>1292</v>
      </c>
      <c r="C436" s="228" t="s">
        <v>1293</v>
      </c>
      <c r="D436" s="227">
        <v>1450</v>
      </c>
    </row>
    <row r="437" spans="1:4" s="4" customFormat="1" x14ac:dyDescent="0.25">
      <c r="A437" s="135">
        <v>429</v>
      </c>
      <c r="B437" s="226" t="s">
        <v>1294</v>
      </c>
      <c r="C437" s="228">
        <v>78</v>
      </c>
      <c r="D437" s="227">
        <v>2383</v>
      </c>
    </row>
    <row r="438" spans="1:4" s="4" customFormat="1" ht="38.25" x14ac:dyDescent="0.25">
      <c r="A438" s="135">
        <v>430</v>
      </c>
      <c r="B438" s="226" t="s">
        <v>1295</v>
      </c>
      <c r="C438" s="228" t="s">
        <v>1296</v>
      </c>
      <c r="D438" s="227">
        <v>3534.49</v>
      </c>
    </row>
    <row r="439" spans="1:4" s="4" customFormat="1" ht="38.25" x14ac:dyDescent="0.25">
      <c r="A439" s="135">
        <v>431</v>
      </c>
      <c r="B439" s="226" t="s">
        <v>1297</v>
      </c>
      <c r="C439" s="228" t="s">
        <v>1298</v>
      </c>
      <c r="D439" s="227">
        <v>3534.49</v>
      </c>
    </row>
    <row r="440" spans="1:4" s="4" customFormat="1" ht="38.25" x14ac:dyDescent="0.25">
      <c r="A440" s="135">
        <v>432</v>
      </c>
      <c r="B440" s="226" t="s">
        <v>1299</v>
      </c>
      <c r="C440" s="228" t="s">
        <v>1300</v>
      </c>
      <c r="D440" s="227">
        <v>3534.49</v>
      </c>
    </row>
    <row r="441" spans="1:4" s="4" customFormat="1" ht="38.25" x14ac:dyDescent="0.25">
      <c r="A441" s="135">
        <v>433</v>
      </c>
      <c r="B441" s="226" t="s">
        <v>1301</v>
      </c>
      <c r="C441" s="228" t="s">
        <v>1302</v>
      </c>
      <c r="D441" s="227">
        <v>3534.49</v>
      </c>
    </row>
    <row r="442" spans="1:4" s="4" customFormat="1" ht="38.25" x14ac:dyDescent="0.25">
      <c r="A442" s="135">
        <v>434</v>
      </c>
      <c r="B442" s="226" t="s">
        <v>1303</v>
      </c>
      <c r="C442" s="228" t="s">
        <v>1304</v>
      </c>
      <c r="D442" s="227">
        <v>3534.49</v>
      </c>
    </row>
    <row r="443" spans="1:4" s="4" customFormat="1" ht="38.25" x14ac:dyDescent="0.25">
      <c r="A443" s="135">
        <v>435</v>
      </c>
      <c r="B443" s="226" t="s">
        <v>1305</v>
      </c>
      <c r="C443" s="228" t="s">
        <v>1306</v>
      </c>
      <c r="D443" s="227">
        <v>4741.38</v>
      </c>
    </row>
    <row r="444" spans="1:4" s="4" customFormat="1" ht="38.25" x14ac:dyDescent="0.25">
      <c r="A444" s="135">
        <v>436</v>
      </c>
      <c r="B444" s="226" t="s">
        <v>1307</v>
      </c>
      <c r="C444" s="228" t="s">
        <v>1308</v>
      </c>
      <c r="D444" s="227">
        <v>4741.38</v>
      </c>
    </row>
    <row r="445" spans="1:4" s="4" customFormat="1" ht="38.25" x14ac:dyDescent="0.25">
      <c r="A445" s="135">
        <v>437</v>
      </c>
      <c r="B445" s="226" t="s">
        <v>1309</v>
      </c>
      <c r="C445" s="228" t="s">
        <v>1310</v>
      </c>
      <c r="D445" s="227">
        <v>4741.38</v>
      </c>
    </row>
    <row r="446" spans="1:4" s="4" customFormat="1" ht="25.5" x14ac:dyDescent="0.25">
      <c r="A446" s="135">
        <v>438</v>
      </c>
      <c r="B446" s="226" t="s">
        <v>1311</v>
      </c>
      <c r="C446" s="228" t="s">
        <v>1312</v>
      </c>
      <c r="D446" s="227">
        <v>1455</v>
      </c>
    </row>
    <row r="447" spans="1:4" s="4" customFormat="1" x14ac:dyDescent="0.25">
      <c r="A447" s="135">
        <v>439</v>
      </c>
      <c r="B447" s="226" t="s">
        <v>1313</v>
      </c>
      <c r="C447" s="228" t="s">
        <v>1314</v>
      </c>
      <c r="D447" s="227">
        <v>4908.07</v>
      </c>
    </row>
    <row r="448" spans="1:4" s="4" customFormat="1" x14ac:dyDescent="0.25">
      <c r="A448" s="135">
        <v>440</v>
      </c>
      <c r="B448" s="226" t="s">
        <v>1315</v>
      </c>
      <c r="C448" s="228" t="s">
        <v>1316</v>
      </c>
      <c r="D448" s="227">
        <v>200</v>
      </c>
    </row>
    <row r="449" spans="1:4" s="4" customFormat="1" ht="25.5" x14ac:dyDescent="0.25">
      <c r="A449" s="135">
        <v>441</v>
      </c>
      <c r="B449" s="226" t="s">
        <v>1317</v>
      </c>
      <c r="C449" s="228" t="s">
        <v>1318</v>
      </c>
      <c r="D449" s="227">
        <v>1655</v>
      </c>
    </row>
    <row r="450" spans="1:4" s="4" customFormat="1" ht="25.5" x14ac:dyDescent="0.25">
      <c r="A450" s="135">
        <v>442</v>
      </c>
      <c r="B450" s="226" t="s">
        <v>1319</v>
      </c>
      <c r="C450" s="228" t="s">
        <v>1320</v>
      </c>
      <c r="D450" s="227">
        <v>1455</v>
      </c>
    </row>
    <row r="451" spans="1:4" s="4" customFormat="1" ht="25.5" x14ac:dyDescent="0.25">
      <c r="A451" s="135">
        <v>443</v>
      </c>
      <c r="B451" s="226" t="s">
        <v>1321</v>
      </c>
      <c r="C451" s="228" t="s">
        <v>1322</v>
      </c>
      <c r="D451" s="227">
        <v>6000</v>
      </c>
    </row>
    <row r="452" spans="1:4" s="4" customFormat="1" ht="25.5" x14ac:dyDescent="0.25">
      <c r="A452" s="135">
        <v>444</v>
      </c>
      <c r="B452" s="226" t="s">
        <v>1323</v>
      </c>
      <c r="C452" s="228" t="s">
        <v>1324</v>
      </c>
      <c r="D452" s="227">
        <v>670.5</v>
      </c>
    </row>
    <row r="453" spans="1:4" s="4" customFormat="1" ht="63.75" x14ac:dyDescent="0.25">
      <c r="A453" s="135">
        <v>445</v>
      </c>
      <c r="B453" s="226" t="s">
        <v>1325</v>
      </c>
      <c r="C453" s="228" t="s">
        <v>902</v>
      </c>
      <c r="D453" s="227">
        <v>1390</v>
      </c>
    </row>
    <row r="454" spans="1:4" s="4" customFormat="1" ht="25.5" x14ac:dyDescent="0.25">
      <c r="A454" s="135">
        <v>446</v>
      </c>
      <c r="B454" s="226" t="s">
        <v>828</v>
      </c>
      <c r="C454" s="228" t="s">
        <v>786</v>
      </c>
      <c r="D454" s="227">
        <v>1322</v>
      </c>
    </row>
    <row r="455" spans="1:4" s="4" customFormat="1" ht="25.5" x14ac:dyDescent="0.25">
      <c r="A455" s="135">
        <v>447</v>
      </c>
      <c r="B455" s="226" t="s">
        <v>830</v>
      </c>
      <c r="C455" s="228" t="s">
        <v>786</v>
      </c>
      <c r="D455" s="227">
        <v>1322</v>
      </c>
    </row>
    <row r="456" spans="1:4" s="4" customFormat="1" ht="25.5" x14ac:dyDescent="0.25">
      <c r="A456" s="135">
        <v>448</v>
      </c>
      <c r="B456" s="226" t="s">
        <v>1326</v>
      </c>
      <c r="C456" s="228" t="s">
        <v>1141</v>
      </c>
      <c r="D456" s="227">
        <v>615.70000000000005</v>
      </c>
    </row>
    <row r="457" spans="1:4" s="4" customFormat="1" ht="38.25" x14ac:dyDescent="0.25">
      <c r="A457" s="135">
        <v>449</v>
      </c>
      <c r="B457" s="226" t="s">
        <v>1327</v>
      </c>
      <c r="C457" s="228" t="s">
        <v>1328</v>
      </c>
      <c r="D457" s="227">
        <v>2287.35</v>
      </c>
    </row>
    <row r="458" spans="1:4" s="4" customFormat="1" ht="102" x14ac:dyDescent="0.25">
      <c r="A458" s="135">
        <v>450</v>
      </c>
      <c r="B458" s="226" t="s">
        <v>1329</v>
      </c>
      <c r="C458" s="228" t="s">
        <v>1170</v>
      </c>
      <c r="D458" s="227">
        <v>6093.85</v>
      </c>
    </row>
    <row r="459" spans="1:4" s="4" customFormat="1" ht="25.5" x14ac:dyDescent="0.25">
      <c r="A459" s="135">
        <v>451</v>
      </c>
      <c r="B459" s="226" t="s">
        <v>1330</v>
      </c>
      <c r="C459" s="228" t="s">
        <v>866</v>
      </c>
      <c r="D459" s="227">
        <v>1450</v>
      </c>
    </row>
    <row r="460" spans="1:4" s="4" customFormat="1" x14ac:dyDescent="0.25">
      <c r="A460" s="135">
        <v>452</v>
      </c>
      <c r="B460" s="226" t="s">
        <v>1331</v>
      </c>
      <c r="C460" s="228" t="s">
        <v>1332</v>
      </c>
      <c r="D460" s="227">
        <v>6582.21</v>
      </c>
    </row>
    <row r="461" spans="1:4" s="4" customFormat="1" x14ac:dyDescent="0.25">
      <c r="A461" s="135">
        <v>453</v>
      </c>
      <c r="B461" s="226" t="s">
        <v>1333</v>
      </c>
      <c r="C461" s="228" t="s">
        <v>1334</v>
      </c>
      <c r="D461" s="227">
        <v>2990</v>
      </c>
    </row>
    <row r="462" spans="1:4" s="4" customFormat="1" x14ac:dyDescent="0.25">
      <c r="A462" s="135">
        <v>454</v>
      </c>
      <c r="B462" s="226" t="s">
        <v>1335</v>
      </c>
      <c r="C462" s="228" t="s">
        <v>937</v>
      </c>
      <c r="D462" s="227">
        <v>1850</v>
      </c>
    </row>
    <row r="463" spans="1:4" s="4" customFormat="1" x14ac:dyDescent="0.25">
      <c r="A463" s="135">
        <v>455</v>
      </c>
      <c r="B463" s="226" t="s">
        <v>1336</v>
      </c>
      <c r="C463" s="228" t="s">
        <v>937</v>
      </c>
      <c r="D463" s="227">
        <v>1850</v>
      </c>
    </row>
    <row r="464" spans="1:4" s="4" customFormat="1" x14ac:dyDescent="0.25">
      <c r="A464" s="135">
        <v>456</v>
      </c>
      <c r="B464" s="226" t="s">
        <v>1337</v>
      </c>
      <c r="C464" s="228" t="s">
        <v>937</v>
      </c>
      <c r="D464" s="227">
        <v>1850</v>
      </c>
    </row>
    <row r="465" spans="1:4" s="4" customFormat="1" x14ac:dyDescent="0.25">
      <c r="A465" s="135">
        <v>457</v>
      </c>
      <c r="B465" s="226" t="s">
        <v>1338</v>
      </c>
      <c r="C465" s="228" t="s">
        <v>937</v>
      </c>
      <c r="D465" s="227">
        <v>1850</v>
      </c>
    </row>
    <row r="466" spans="1:4" s="4" customFormat="1" x14ac:dyDescent="0.25">
      <c r="A466" s="135">
        <v>458</v>
      </c>
      <c r="B466" s="226" t="s">
        <v>1339</v>
      </c>
      <c r="C466" s="228" t="s">
        <v>937</v>
      </c>
      <c r="D466" s="227">
        <v>1850</v>
      </c>
    </row>
    <row r="467" spans="1:4" s="4" customFormat="1" x14ac:dyDescent="0.25">
      <c r="A467" s="135">
        <v>459</v>
      </c>
      <c r="B467" s="226" t="s">
        <v>1340</v>
      </c>
      <c r="C467" s="228" t="s">
        <v>937</v>
      </c>
      <c r="D467" s="227">
        <v>1850</v>
      </c>
    </row>
    <row r="468" spans="1:4" s="4" customFormat="1" x14ac:dyDescent="0.25">
      <c r="A468" s="135">
        <v>460</v>
      </c>
      <c r="B468" s="226" t="s">
        <v>1341</v>
      </c>
      <c r="C468" s="228" t="s">
        <v>937</v>
      </c>
      <c r="D468" s="227">
        <v>1850</v>
      </c>
    </row>
    <row r="469" spans="1:4" s="4" customFormat="1" x14ac:dyDescent="0.25">
      <c r="A469" s="135">
        <v>461</v>
      </c>
      <c r="B469" s="226" t="s">
        <v>1342</v>
      </c>
      <c r="C469" s="228" t="s">
        <v>937</v>
      </c>
      <c r="D469" s="227">
        <v>1850</v>
      </c>
    </row>
    <row r="470" spans="1:4" s="4" customFormat="1" x14ac:dyDescent="0.25">
      <c r="A470" s="135">
        <v>462</v>
      </c>
      <c r="B470" s="226" t="s">
        <v>1343</v>
      </c>
      <c r="C470" s="228" t="s">
        <v>937</v>
      </c>
      <c r="D470" s="227">
        <v>1850</v>
      </c>
    </row>
    <row r="471" spans="1:4" s="4" customFormat="1" x14ac:dyDescent="0.25">
      <c r="A471" s="135">
        <v>463</v>
      </c>
      <c r="B471" s="226" t="s">
        <v>1344</v>
      </c>
      <c r="C471" s="228" t="s">
        <v>937</v>
      </c>
      <c r="D471" s="227">
        <v>1850</v>
      </c>
    </row>
    <row r="472" spans="1:4" s="4" customFormat="1" x14ac:dyDescent="0.25">
      <c r="A472" s="135">
        <v>464</v>
      </c>
      <c r="B472" s="226" t="s">
        <v>1345</v>
      </c>
      <c r="C472" s="228" t="s">
        <v>937</v>
      </c>
      <c r="D472" s="227">
        <v>1850</v>
      </c>
    </row>
    <row r="473" spans="1:4" s="4" customFormat="1" x14ac:dyDescent="0.25">
      <c r="A473" s="135">
        <v>465</v>
      </c>
      <c r="B473" s="226" t="s">
        <v>1346</v>
      </c>
      <c r="C473" s="228" t="s">
        <v>937</v>
      </c>
      <c r="D473" s="227">
        <v>1850</v>
      </c>
    </row>
    <row r="474" spans="1:4" s="4" customFormat="1" x14ac:dyDescent="0.25">
      <c r="A474" s="135">
        <v>466</v>
      </c>
      <c r="B474" s="226" t="s">
        <v>1347</v>
      </c>
      <c r="C474" s="228" t="s">
        <v>937</v>
      </c>
      <c r="D474" s="227">
        <v>1850</v>
      </c>
    </row>
    <row r="475" spans="1:4" s="4" customFormat="1" x14ac:dyDescent="0.25">
      <c r="A475" s="135">
        <v>467</v>
      </c>
      <c r="B475" s="226" t="s">
        <v>1348</v>
      </c>
      <c r="C475" s="228" t="s">
        <v>937</v>
      </c>
      <c r="D475" s="227">
        <v>1850</v>
      </c>
    </row>
    <row r="476" spans="1:4" s="4" customFormat="1" x14ac:dyDescent="0.25">
      <c r="A476" s="135">
        <v>468</v>
      </c>
      <c r="B476" s="226" t="s">
        <v>1349</v>
      </c>
      <c r="C476" s="228" t="s">
        <v>1350</v>
      </c>
      <c r="D476" s="227">
        <v>2820</v>
      </c>
    </row>
    <row r="477" spans="1:4" s="4" customFormat="1" x14ac:dyDescent="0.25">
      <c r="A477" s="135">
        <v>469</v>
      </c>
      <c r="B477" s="226" t="s">
        <v>1351</v>
      </c>
      <c r="C477" s="228" t="s">
        <v>1352</v>
      </c>
      <c r="D477" s="227">
        <v>6120</v>
      </c>
    </row>
    <row r="478" spans="1:4" s="4" customFormat="1" x14ac:dyDescent="0.25">
      <c r="A478" s="135">
        <v>470</v>
      </c>
      <c r="B478" s="226" t="s">
        <v>1353</v>
      </c>
      <c r="C478" s="228" t="s">
        <v>1354</v>
      </c>
      <c r="D478" s="227">
        <v>7730</v>
      </c>
    </row>
    <row r="479" spans="1:4" s="4" customFormat="1" x14ac:dyDescent="0.25">
      <c r="A479" s="135">
        <v>471</v>
      </c>
      <c r="B479" s="226" t="s">
        <v>1355</v>
      </c>
      <c r="C479" s="228" t="s">
        <v>1354</v>
      </c>
      <c r="D479" s="227">
        <v>7730</v>
      </c>
    </row>
    <row r="480" spans="1:4" s="4" customFormat="1" x14ac:dyDescent="0.25">
      <c r="A480" s="135">
        <v>472</v>
      </c>
      <c r="B480" s="226" t="s">
        <v>1356</v>
      </c>
      <c r="C480" s="228" t="s">
        <v>1357</v>
      </c>
      <c r="D480" s="227">
        <v>7730</v>
      </c>
    </row>
    <row r="481" spans="1:4" s="4" customFormat="1" x14ac:dyDescent="0.25">
      <c r="A481" s="135">
        <v>473</v>
      </c>
      <c r="B481" s="226" t="s">
        <v>1358</v>
      </c>
      <c r="C481" s="228" t="s">
        <v>1359</v>
      </c>
      <c r="D481" s="227">
        <v>3620</v>
      </c>
    </row>
    <row r="482" spans="1:4" s="4" customFormat="1" x14ac:dyDescent="0.25">
      <c r="A482" s="135">
        <v>474</v>
      </c>
      <c r="B482" s="226" t="s">
        <v>1360</v>
      </c>
      <c r="C482" s="228" t="s">
        <v>1361</v>
      </c>
      <c r="D482" s="227">
        <v>560</v>
      </c>
    </row>
    <row r="483" spans="1:4" s="4" customFormat="1" x14ac:dyDescent="0.25">
      <c r="A483" s="135">
        <v>475</v>
      </c>
      <c r="B483" s="226" t="s">
        <v>1362</v>
      </c>
      <c r="C483" s="228" t="s">
        <v>1361</v>
      </c>
      <c r="D483" s="227">
        <v>560</v>
      </c>
    </row>
    <row r="484" spans="1:4" s="4" customFormat="1" x14ac:dyDescent="0.25">
      <c r="A484" s="135">
        <v>476</v>
      </c>
      <c r="B484" s="226" t="s">
        <v>1363</v>
      </c>
      <c r="C484" s="228" t="s">
        <v>1364</v>
      </c>
      <c r="D484" s="227">
        <v>3300.5</v>
      </c>
    </row>
    <row r="485" spans="1:4" s="4" customFormat="1" x14ac:dyDescent="0.25">
      <c r="A485" s="135">
        <v>477</v>
      </c>
      <c r="B485" s="226" t="s">
        <v>1365</v>
      </c>
      <c r="C485" s="228" t="s">
        <v>1364</v>
      </c>
      <c r="D485" s="227">
        <v>3300.5</v>
      </c>
    </row>
    <row r="486" spans="1:4" s="4" customFormat="1" x14ac:dyDescent="0.25">
      <c r="A486" s="135">
        <v>478</v>
      </c>
      <c r="B486" s="226" t="s">
        <v>1366</v>
      </c>
      <c r="C486" s="228" t="s">
        <v>1364</v>
      </c>
      <c r="D486" s="227">
        <v>3300.5</v>
      </c>
    </row>
    <row r="487" spans="1:4" s="4" customFormat="1" x14ac:dyDescent="0.25">
      <c r="A487" s="135">
        <v>479</v>
      </c>
      <c r="B487" s="226" t="s">
        <v>1367</v>
      </c>
      <c r="C487" s="228" t="s">
        <v>1368</v>
      </c>
      <c r="D487" s="227">
        <v>3820</v>
      </c>
    </row>
    <row r="488" spans="1:4" s="4" customFormat="1" x14ac:dyDescent="0.25">
      <c r="A488" s="135">
        <v>480</v>
      </c>
      <c r="B488" s="226" t="s">
        <v>1369</v>
      </c>
      <c r="C488" s="228" t="s">
        <v>1368</v>
      </c>
      <c r="D488" s="227">
        <v>3820</v>
      </c>
    </row>
    <row r="489" spans="1:4" s="4" customFormat="1" x14ac:dyDescent="0.25">
      <c r="A489" s="135">
        <v>481</v>
      </c>
      <c r="B489" s="226" t="s">
        <v>1370</v>
      </c>
      <c r="C489" s="228" t="s">
        <v>1368</v>
      </c>
      <c r="D489" s="227">
        <v>3820</v>
      </c>
    </row>
    <row r="490" spans="1:4" s="4" customFormat="1" x14ac:dyDescent="0.25">
      <c r="A490" s="135">
        <v>482</v>
      </c>
      <c r="B490" s="226" t="s">
        <v>1371</v>
      </c>
      <c r="C490" s="228" t="s">
        <v>1368</v>
      </c>
      <c r="D490" s="227">
        <v>3820</v>
      </c>
    </row>
    <row r="491" spans="1:4" s="4" customFormat="1" x14ac:dyDescent="0.25">
      <c r="A491" s="135">
        <v>483</v>
      </c>
      <c r="B491" s="226" t="s">
        <v>1372</v>
      </c>
      <c r="C491" s="228" t="s">
        <v>1373</v>
      </c>
      <c r="D491" s="227">
        <v>1850</v>
      </c>
    </row>
    <row r="492" spans="1:4" s="4" customFormat="1" x14ac:dyDescent="0.25">
      <c r="A492" s="135">
        <v>484</v>
      </c>
      <c r="B492" s="226" t="s">
        <v>1374</v>
      </c>
      <c r="C492" s="228" t="s">
        <v>1373</v>
      </c>
      <c r="D492" s="227">
        <v>1850</v>
      </c>
    </row>
    <row r="493" spans="1:4" s="4" customFormat="1" x14ac:dyDescent="0.25">
      <c r="A493" s="135">
        <v>485</v>
      </c>
      <c r="B493" s="226" t="s">
        <v>1375</v>
      </c>
      <c r="C493" s="228" t="s">
        <v>1373</v>
      </c>
      <c r="D493" s="227">
        <v>1850</v>
      </c>
    </row>
    <row r="494" spans="1:4" s="4" customFormat="1" x14ac:dyDescent="0.25">
      <c r="A494" s="135">
        <v>486</v>
      </c>
      <c r="B494" s="226" t="s">
        <v>1376</v>
      </c>
      <c r="C494" s="228" t="s">
        <v>1373</v>
      </c>
      <c r="D494" s="227">
        <v>1850</v>
      </c>
    </row>
    <row r="495" spans="1:4" s="4" customFormat="1" x14ac:dyDescent="0.25">
      <c r="A495" s="135">
        <v>487</v>
      </c>
      <c r="B495" s="226" t="s">
        <v>1377</v>
      </c>
      <c r="C495" s="228" t="s">
        <v>1087</v>
      </c>
      <c r="D495" s="227">
        <v>2383.98</v>
      </c>
    </row>
    <row r="496" spans="1:4" s="4" customFormat="1" x14ac:dyDescent="0.25">
      <c r="A496" s="135">
        <v>488</v>
      </c>
      <c r="B496" s="226" t="s">
        <v>1378</v>
      </c>
      <c r="C496" s="228" t="s">
        <v>1056</v>
      </c>
      <c r="D496" s="227">
        <v>2490</v>
      </c>
    </row>
    <row r="497" spans="1:4" s="4" customFormat="1" x14ac:dyDescent="0.25">
      <c r="A497" s="135">
        <v>489</v>
      </c>
      <c r="B497" s="226" t="s">
        <v>1074</v>
      </c>
      <c r="C497" s="228" t="s">
        <v>1379</v>
      </c>
      <c r="D497" s="227">
        <v>4908.07</v>
      </c>
    </row>
    <row r="498" spans="1:4" s="4" customFormat="1" ht="25.5" x14ac:dyDescent="0.25">
      <c r="A498" s="135">
        <v>490</v>
      </c>
      <c r="B498" s="226" t="s">
        <v>1380</v>
      </c>
      <c r="C498" s="228" t="s">
        <v>1381</v>
      </c>
      <c r="D498" s="227">
        <v>389.2</v>
      </c>
    </row>
    <row r="499" spans="1:4" s="4" customFormat="1" ht="25.5" x14ac:dyDescent="0.25">
      <c r="A499" s="135">
        <v>491</v>
      </c>
      <c r="B499" s="226" t="s">
        <v>1382</v>
      </c>
      <c r="C499" s="228" t="s">
        <v>1383</v>
      </c>
      <c r="D499" s="227">
        <v>3200</v>
      </c>
    </row>
    <row r="500" spans="1:4" s="4" customFormat="1" x14ac:dyDescent="0.25">
      <c r="A500" s="135">
        <v>492</v>
      </c>
      <c r="B500" s="226" t="s">
        <v>1384</v>
      </c>
      <c r="C500" s="228" t="s">
        <v>1385</v>
      </c>
      <c r="D500" s="227">
        <v>825</v>
      </c>
    </row>
    <row r="501" spans="1:4" s="4" customFormat="1" ht="25.5" x14ac:dyDescent="0.25">
      <c r="A501" s="135">
        <v>493</v>
      </c>
      <c r="B501" s="226" t="s">
        <v>1386</v>
      </c>
      <c r="C501" s="228" t="s">
        <v>1387</v>
      </c>
      <c r="D501" s="227">
        <v>320</v>
      </c>
    </row>
    <row r="502" spans="1:4" s="4" customFormat="1" ht="25.5" x14ac:dyDescent="0.25">
      <c r="A502" s="135">
        <v>494</v>
      </c>
      <c r="B502" s="226" t="s">
        <v>1388</v>
      </c>
      <c r="C502" s="228" t="s">
        <v>1389</v>
      </c>
      <c r="D502" s="227">
        <v>6724.14</v>
      </c>
    </row>
    <row r="503" spans="1:4" s="4" customFormat="1" ht="25.5" x14ac:dyDescent="0.25">
      <c r="A503" s="135">
        <v>495</v>
      </c>
      <c r="B503" s="226" t="s">
        <v>1390</v>
      </c>
      <c r="C503" s="228" t="s">
        <v>1391</v>
      </c>
      <c r="D503" s="227">
        <v>3793.11</v>
      </c>
    </row>
    <row r="504" spans="1:4" s="4" customFormat="1" x14ac:dyDescent="0.25">
      <c r="A504" s="135">
        <v>496</v>
      </c>
      <c r="B504" s="226" t="s">
        <v>1392</v>
      </c>
      <c r="C504" s="228" t="s">
        <v>1393</v>
      </c>
      <c r="D504" s="227">
        <v>3793.11</v>
      </c>
    </row>
    <row r="505" spans="1:4" s="4" customFormat="1" x14ac:dyDescent="0.25">
      <c r="A505" s="135">
        <v>497</v>
      </c>
      <c r="B505" s="226" t="s">
        <v>1394</v>
      </c>
      <c r="C505" s="228" t="s">
        <v>1393</v>
      </c>
      <c r="D505" s="227">
        <v>3793.11</v>
      </c>
    </row>
    <row r="506" spans="1:4" s="4" customFormat="1" x14ac:dyDescent="0.25">
      <c r="A506" s="135">
        <v>498</v>
      </c>
      <c r="B506" s="226" t="s">
        <v>1395</v>
      </c>
      <c r="C506" s="228" t="s">
        <v>1393</v>
      </c>
      <c r="D506" s="227">
        <v>3793.11</v>
      </c>
    </row>
    <row r="507" spans="1:4" s="4" customFormat="1" x14ac:dyDescent="0.25">
      <c r="A507" s="135">
        <v>499</v>
      </c>
      <c r="B507" s="226" t="s">
        <v>1396</v>
      </c>
      <c r="C507" s="228" t="s">
        <v>1393</v>
      </c>
      <c r="D507" s="227">
        <v>3793.11</v>
      </c>
    </row>
    <row r="508" spans="1:4" s="4" customFormat="1" x14ac:dyDescent="0.25">
      <c r="A508" s="135">
        <v>500</v>
      </c>
      <c r="B508" s="226" t="s">
        <v>1397</v>
      </c>
      <c r="C508" s="228" t="s">
        <v>1393</v>
      </c>
      <c r="D508" s="227">
        <v>3793.11</v>
      </c>
    </row>
    <row r="509" spans="1:4" s="4" customFormat="1" x14ac:dyDescent="0.25">
      <c r="A509" s="135">
        <v>501</v>
      </c>
      <c r="B509" s="226" t="s">
        <v>1398</v>
      </c>
      <c r="C509" s="228" t="s">
        <v>1393</v>
      </c>
      <c r="D509" s="227">
        <v>3793.11</v>
      </c>
    </row>
    <row r="510" spans="1:4" s="4" customFormat="1" x14ac:dyDescent="0.25">
      <c r="A510" s="135">
        <v>502</v>
      </c>
      <c r="B510" s="226" t="s">
        <v>1399</v>
      </c>
      <c r="C510" s="228" t="s">
        <v>1393</v>
      </c>
      <c r="D510" s="227">
        <v>3793.11</v>
      </c>
    </row>
    <row r="511" spans="1:4" s="4" customFormat="1" x14ac:dyDescent="0.25">
      <c r="A511" s="135">
        <v>503</v>
      </c>
      <c r="B511" s="226" t="s">
        <v>1400</v>
      </c>
      <c r="C511" s="228" t="s">
        <v>1393</v>
      </c>
      <c r="D511" s="227">
        <v>3793.11</v>
      </c>
    </row>
    <row r="512" spans="1:4" s="4" customFormat="1" x14ac:dyDescent="0.25">
      <c r="A512" s="135">
        <v>504</v>
      </c>
      <c r="B512" s="226" t="s">
        <v>1401</v>
      </c>
      <c r="C512" s="228" t="s">
        <v>951</v>
      </c>
      <c r="D512" s="227">
        <v>2154.33</v>
      </c>
    </row>
    <row r="513" spans="1:4" s="4" customFormat="1" x14ac:dyDescent="0.25">
      <c r="A513" s="135">
        <v>505</v>
      </c>
      <c r="B513" s="226" t="s">
        <v>1402</v>
      </c>
      <c r="C513" s="228" t="s">
        <v>1403</v>
      </c>
      <c r="D513" s="227">
        <v>2281.5</v>
      </c>
    </row>
    <row r="514" spans="1:4" s="4" customFormat="1" ht="25.5" x14ac:dyDescent="0.25">
      <c r="A514" s="135">
        <v>506</v>
      </c>
      <c r="B514" s="226" t="s">
        <v>832</v>
      </c>
      <c r="C514" s="228" t="s">
        <v>1404</v>
      </c>
      <c r="D514" s="227">
        <v>1322</v>
      </c>
    </row>
    <row r="515" spans="1:4" s="4" customFormat="1" ht="25.5" x14ac:dyDescent="0.25">
      <c r="A515" s="135">
        <v>507</v>
      </c>
      <c r="B515" s="226" t="s">
        <v>834</v>
      </c>
      <c r="C515" s="228" t="s">
        <v>1404</v>
      </c>
      <c r="D515" s="227">
        <v>1322</v>
      </c>
    </row>
    <row r="516" spans="1:4" s="4" customFormat="1" x14ac:dyDescent="0.25">
      <c r="A516" s="135">
        <v>508</v>
      </c>
      <c r="B516" s="226" t="s">
        <v>1405</v>
      </c>
      <c r="C516" s="228" t="s">
        <v>1406</v>
      </c>
      <c r="D516" s="227">
        <v>836</v>
      </c>
    </row>
    <row r="517" spans="1:4" s="4" customFormat="1" x14ac:dyDescent="0.25">
      <c r="A517" s="135">
        <v>509</v>
      </c>
      <c r="B517" s="226" t="s">
        <v>1407</v>
      </c>
      <c r="C517" s="228" t="s">
        <v>1408</v>
      </c>
      <c r="D517" s="227">
        <v>836</v>
      </c>
    </row>
    <row r="518" spans="1:4" s="4" customFormat="1" x14ac:dyDescent="0.25">
      <c r="A518" s="135">
        <v>510</v>
      </c>
      <c r="B518" s="226" t="s">
        <v>1409</v>
      </c>
      <c r="C518" s="228" t="s">
        <v>1410</v>
      </c>
      <c r="D518" s="227">
        <v>1392</v>
      </c>
    </row>
    <row r="519" spans="1:4" s="4" customFormat="1" ht="25.5" x14ac:dyDescent="0.25">
      <c r="A519" s="135">
        <v>511</v>
      </c>
      <c r="B519" s="226" t="s">
        <v>1411</v>
      </c>
      <c r="C519" s="228" t="s">
        <v>1412</v>
      </c>
      <c r="D519" s="227">
        <v>986</v>
      </c>
    </row>
    <row r="520" spans="1:4" s="4" customFormat="1" x14ac:dyDescent="0.25">
      <c r="A520" s="135">
        <v>512</v>
      </c>
      <c r="B520" s="226" t="s">
        <v>1413</v>
      </c>
      <c r="C520" s="228" t="s">
        <v>1275</v>
      </c>
      <c r="D520" s="227">
        <v>855</v>
      </c>
    </row>
    <row r="521" spans="1:4" s="4" customFormat="1" x14ac:dyDescent="0.25">
      <c r="A521" s="135">
        <v>513</v>
      </c>
      <c r="B521" s="226" t="s">
        <v>1414</v>
      </c>
      <c r="C521" s="228" t="s">
        <v>1415</v>
      </c>
      <c r="D521" s="227">
        <v>1083.9100000000001</v>
      </c>
    </row>
    <row r="522" spans="1:4" s="4" customFormat="1" ht="25.5" x14ac:dyDescent="0.25">
      <c r="A522" s="135">
        <v>514</v>
      </c>
      <c r="B522" s="226" t="s">
        <v>1416</v>
      </c>
      <c r="C522" s="228" t="s">
        <v>1417</v>
      </c>
      <c r="D522" s="227">
        <v>1159.75</v>
      </c>
    </row>
    <row r="523" spans="1:4" s="4" customFormat="1" ht="25.5" x14ac:dyDescent="0.25">
      <c r="A523" s="135">
        <v>515</v>
      </c>
      <c r="B523" s="226" t="s">
        <v>1418</v>
      </c>
      <c r="C523" s="228" t="s">
        <v>1419</v>
      </c>
      <c r="D523" s="227">
        <v>8050</v>
      </c>
    </row>
    <row r="524" spans="1:4" s="4" customFormat="1" x14ac:dyDescent="0.25">
      <c r="A524" s="135">
        <v>516</v>
      </c>
      <c r="B524" s="226" t="s">
        <v>1420</v>
      </c>
      <c r="C524" s="228" t="s">
        <v>1421</v>
      </c>
      <c r="D524" s="227">
        <v>2020</v>
      </c>
    </row>
    <row r="525" spans="1:4" s="4" customFormat="1" ht="25.5" x14ac:dyDescent="0.25">
      <c r="A525" s="135">
        <v>517</v>
      </c>
      <c r="B525" s="226" t="s">
        <v>1422</v>
      </c>
      <c r="C525" s="228" t="s">
        <v>1423</v>
      </c>
      <c r="D525" s="227">
        <v>6100</v>
      </c>
    </row>
    <row r="526" spans="1:4" s="4" customFormat="1" ht="25.5" x14ac:dyDescent="0.25">
      <c r="A526" s="135">
        <v>518</v>
      </c>
      <c r="B526" s="226" t="s">
        <v>1424</v>
      </c>
      <c r="C526" s="228" t="s">
        <v>1425</v>
      </c>
      <c r="D526" s="227">
        <v>6100</v>
      </c>
    </row>
    <row r="527" spans="1:4" s="4" customFormat="1" ht="102" x14ac:dyDescent="0.25">
      <c r="A527" s="135">
        <v>519</v>
      </c>
      <c r="B527" s="226" t="s">
        <v>1426</v>
      </c>
      <c r="C527" s="228" t="s">
        <v>1427</v>
      </c>
      <c r="D527" s="227">
        <v>6093.85</v>
      </c>
    </row>
    <row r="528" spans="1:4" s="4" customFormat="1" x14ac:dyDescent="0.25">
      <c r="A528" s="135">
        <v>520</v>
      </c>
      <c r="B528" s="226" t="s">
        <v>1428</v>
      </c>
      <c r="C528" s="228" t="s">
        <v>820</v>
      </c>
      <c r="D528" s="227">
        <v>369</v>
      </c>
    </row>
    <row r="529" spans="1:4" s="4" customFormat="1" x14ac:dyDescent="0.25">
      <c r="A529" s="135">
        <v>521</v>
      </c>
      <c r="B529" s="226" t="s">
        <v>1429</v>
      </c>
      <c r="C529" s="228" t="s">
        <v>823</v>
      </c>
      <c r="D529" s="227">
        <v>289.01</v>
      </c>
    </row>
    <row r="530" spans="1:4" s="4" customFormat="1" x14ac:dyDescent="0.25">
      <c r="A530" s="135">
        <v>522</v>
      </c>
      <c r="B530" s="226" t="s">
        <v>1430</v>
      </c>
      <c r="C530" s="228" t="s">
        <v>823</v>
      </c>
      <c r="D530" s="227">
        <v>289</v>
      </c>
    </row>
    <row r="531" spans="1:4" s="4" customFormat="1" x14ac:dyDescent="0.25">
      <c r="A531" s="135">
        <v>523</v>
      </c>
      <c r="B531" s="226" t="s">
        <v>1431</v>
      </c>
      <c r="C531" s="228" t="s">
        <v>823</v>
      </c>
      <c r="D531" s="227">
        <v>289</v>
      </c>
    </row>
    <row r="532" spans="1:4" s="4" customFormat="1" ht="25.5" x14ac:dyDescent="0.25">
      <c r="A532" s="135">
        <v>524</v>
      </c>
      <c r="B532" s="226" t="s">
        <v>1432</v>
      </c>
      <c r="C532" s="228" t="s">
        <v>1433</v>
      </c>
      <c r="D532" s="227">
        <v>3890</v>
      </c>
    </row>
    <row r="533" spans="1:4" s="4" customFormat="1" ht="25.5" x14ac:dyDescent="0.25">
      <c r="A533" s="135">
        <v>525</v>
      </c>
      <c r="B533" s="226" t="s">
        <v>1434</v>
      </c>
      <c r="C533" s="228" t="s">
        <v>1435</v>
      </c>
      <c r="D533" s="227">
        <v>2390</v>
      </c>
    </row>
    <row r="534" spans="1:4" s="4" customFormat="1" ht="25.5" x14ac:dyDescent="0.25">
      <c r="A534" s="135">
        <v>526</v>
      </c>
      <c r="B534" s="226" t="s">
        <v>1436</v>
      </c>
      <c r="C534" s="228" t="s">
        <v>1437</v>
      </c>
      <c r="D534" s="227">
        <v>1720</v>
      </c>
    </row>
    <row r="535" spans="1:4" s="4" customFormat="1" ht="25.5" x14ac:dyDescent="0.25">
      <c r="A535" s="135">
        <v>527</v>
      </c>
      <c r="B535" s="226" t="s">
        <v>1438</v>
      </c>
      <c r="C535" s="228" t="s">
        <v>1439</v>
      </c>
      <c r="D535" s="227">
        <v>2260</v>
      </c>
    </row>
    <row r="536" spans="1:4" s="4" customFormat="1" ht="38.25" x14ac:dyDescent="0.25">
      <c r="A536" s="135">
        <v>528</v>
      </c>
      <c r="B536" s="226" t="s">
        <v>1440</v>
      </c>
      <c r="C536" s="228" t="s">
        <v>1441</v>
      </c>
      <c r="D536" s="227">
        <v>7900</v>
      </c>
    </row>
    <row r="537" spans="1:4" s="4" customFormat="1" ht="38.25" x14ac:dyDescent="0.25">
      <c r="A537" s="135">
        <v>529</v>
      </c>
      <c r="B537" s="226" t="s">
        <v>1442</v>
      </c>
      <c r="C537" s="228" t="s">
        <v>1443</v>
      </c>
      <c r="D537" s="227">
        <v>1020</v>
      </c>
    </row>
    <row r="538" spans="1:4" s="4" customFormat="1" ht="76.5" x14ac:dyDescent="0.25">
      <c r="A538" s="135">
        <v>530</v>
      </c>
      <c r="B538" s="226" t="s">
        <v>1444</v>
      </c>
      <c r="C538" s="228" t="s">
        <v>898</v>
      </c>
      <c r="D538" s="227">
        <v>5415</v>
      </c>
    </row>
    <row r="539" spans="1:4" s="4" customFormat="1" ht="76.5" x14ac:dyDescent="0.25">
      <c r="A539" s="135">
        <v>531</v>
      </c>
      <c r="B539" s="226" t="s">
        <v>1445</v>
      </c>
      <c r="C539" s="228" t="s">
        <v>898</v>
      </c>
      <c r="D539" s="227">
        <v>5415</v>
      </c>
    </row>
    <row r="540" spans="1:4" s="4" customFormat="1" ht="76.5" x14ac:dyDescent="0.25">
      <c r="A540" s="135">
        <v>532</v>
      </c>
      <c r="B540" s="226" t="s">
        <v>1446</v>
      </c>
      <c r="C540" s="228" t="s">
        <v>898</v>
      </c>
      <c r="D540" s="227">
        <v>5415</v>
      </c>
    </row>
    <row r="541" spans="1:4" s="4" customFormat="1" ht="76.5" x14ac:dyDescent="0.25">
      <c r="A541" s="135">
        <v>533</v>
      </c>
      <c r="B541" s="226" t="s">
        <v>1447</v>
      </c>
      <c r="C541" s="228" t="s">
        <v>898</v>
      </c>
      <c r="D541" s="227">
        <v>5415</v>
      </c>
    </row>
    <row r="542" spans="1:4" s="4" customFormat="1" ht="38.25" x14ac:dyDescent="0.25">
      <c r="A542" s="135">
        <v>534</v>
      </c>
      <c r="B542" s="226" t="s">
        <v>1448</v>
      </c>
      <c r="C542" s="228" t="s">
        <v>1220</v>
      </c>
      <c r="D542" s="227">
        <v>500</v>
      </c>
    </row>
    <row r="543" spans="1:4" s="4" customFormat="1" ht="38.25" x14ac:dyDescent="0.25">
      <c r="A543" s="135">
        <v>535</v>
      </c>
      <c r="B543" s="226" t="s">
        <v>1449</v>
      </c>
      <c r="C543" s="228" t="s">
        <v>1220</v>
      </c>
      <c r="D543" s="227">
        <v>500</v>
      </c>
    </row>
    <row r="544" spans="1:4" s="4" customFormat="1" ht="38.25" x14ac:dyDescent="0.25">
      <c r="A544" s="135">
        <v>536</v>
      </c>
      <c r="B544" s="226" t="s">
        <v>1450</v>
      </c>
      <c r="C544" s="228" t="s">
        <v>1079</v>
      </c>
      <c r="D544" s="227">
        <v>1485</v>
      </c>
    </row>
    <row r="545" spans="1:4" s="4" customFormat="1" ht="38.25" x14ac:dyDescent="0.25">
      <c r="A545" s="135">
        <v>537</v>
      </c>
      <c r="B545" s="226" t="s">
        <v>1451</v>
      </c>
      <c r="C545" s="228" t="s">
        <v>1079</v>
      </c>
      <c r="D545" s="227">
        <v>1485</v>
      </c>
    </row>
    <row r="546" spans="1:4" s="4" customFormat="1" ht="38.25" x14ac:dyDescent="0.25">
      <c r="A546" s="135">
        <v>538</v>
      </c>
      <c r="B546" s="226" t="s">
        <v>1452</v>
      </c>
      <c r="C546" s="228" t="s">
        <v>1079</v>
      </c>
      <c r="D546" s="227">
        <v>1485</v>
      </c>
    </row>
    <row r="547" spans="1:4" s="4" customFormat="1" ht="38.25" x14ac:dyDescent="0.25">
      <c r="A547" s="135">
        <v>539</v>
      </c>
      <c r="B547" s="226" t="s">
        <v>1453</v>
      </c>
      <c r="C547" s="228" t="s">
        <v>1079</v>
      </c>
      <c r="D547" s="227">
        <v>1485</v>
      </c>
    </row>
    <row r="548" spans="1:4" s="4" customFormat="1" ht="25.5" x14ac:dyDescent="0.25">
      <c r="A548" s="135">
        <v>540</v>
      </c>
      <c r="B548" s="226" t="s">
        <v>1454</v>
      </c>
      <c r="C548" s="228" t="s">
        <v>1455</v>
      </c>
      <c r="D548" s="227">
        <v>1690</v>
      </c>
    </row>
    <row r="549" spans="1:4" s="4" customFormat="1" ht="25.5" x14ac:dyDescent="0.25">
      <c r="A549" s="135">
        <v>541</v>
      </c>
      <c r="B549" s="226" t="s">
        <v>1456</v>
      </c>
      <c r="C549" s="228" t="s">
        <v>1457</v>
      </c>
      <c r="D549" s="227">
        <v>1690</v>
      </c>
    </row>
    <row r="550" spans="1:4" s="4" customFormat="1" ht="38.25" x14ac:dyDescent="0.25">
      <c r="A550" s="135">
        <v>542</v>
      </c>
      <c r="B550" s="226" t="s">
        <v>1458</v>
      </c>
      <c r="C550" s="228" t="s">
        <v>985</v>
      </c>
      <c r="D550" s="227">
        <v>5626</v>
      </c>
    </row>
    <row r="551" spans="1:4" s="4" customFormat="1" ht="38.25" x14ac:dyDescent="0.25">
      <c r="A551" s="135">
        <v>543</v>
      </c>
      <c r="B551" s="226" t="s">
        <v>1459</v>
      </c>
      <c r="C551" s="228" t="s">
        <v>925</v>
      </c>
      <c r="D551" s="227">
        <v>4609</v>
      </c>
    </row>
    <row r="552" spans="1:4" s="4" customFormat="1" x14ac:dyDescent="0.25">
      <c r="A552" s="135">
        <v>544</v>
      </c>
      <c r="B552" s="226" t="s">
        <v>1460</v>
      </c>
      <c r="C552" s="228" t="s">
        <v>1461</v>
      </c>
      <c r="D552" s="227">
        <v>150</v>
      </c>
    </row>
    <row r="553" spans="1:4" s="4" customFormat="1" ht="25.5" x14ac:dyDescent="0.25">
      <c r="A553" s="135">
        <v>545</v>
      </c>
      <c r="B553" s="226" t="s">
        <v>1462</v>
      </c>
      <c r="C553" s="228" t="s">
        <v>1463</v>
      </c>
      <c r="D553" s="227">
        <v>1455</v>
      </c>
    </row>
    <row r="554" spans="1:4" s="4" customFormat="1" ht="25.5" x14ac:dyDescent="0.25">
      <c r="A554" s="135">
        <v>546</v>
      </c>
      <c r="B554" s="226" t="s">
        <v>1464</v>
      </c>
      <c r="C554" s="228" t="s">
        <v>1465</v>
      </c>
      <c r="D554" s="227">
        <v>1455</v>
      </c>
    </row>
    <row r="555" spans="1:4" s="4" customFormat="1" x14ac:dyDescent="0.25">
      <c r="A555" s="135">
        <v>547</v>
      </c>
      <c r="B555" s="226" t="s">
        <v>1466</v>
      </c>
      <c r="C555" s="228" t="s">
        <v>1461</v>
      </c>
      <c r="D555" s="227">
        <v>150</v>
      </c>
    </row>
    <row r="556" spans="1:4" s="4" customFormat="1" x14ac:dyDescent="0.25">
      <c r="A556" s="135">
        <v>548</v>
      </c>
      <c r="B556" s="226" t="s">
        <v>1467</v>
      </c>
      <c r="C556" s="228" t="s">
        <v>1461</v>
      </c>
      <c r="D556" s="227">
        <v>150</v>
      </c>
    </row>
    <row r="557" spans="1:4" s="4" customFormat="1" ht="25.5" x14ac:dyDescent="0.25">
      <c r="A557" s="135">
        <v>549</v>
      </c>
      <c r="B557" s="226" t="s">
        <v>1468</v>
      </c>
      <c r="C557" s="228" t="s">
        <v>1469</v>
      </c>
      <c r="D557" s="227">
        <v>870</v>
      </c>
    </row>
    <row r="558" spans="1:4" s="4" customFormat="1" ht="76.5" x14ac:dyDescent="0.25">
      <c r="A558" s="135">
        <v>550</v>
      </c>
      <c r="B558" s="226" t="s">
        <v>1470</v>
      </c>
      <c r="C558" s="228" t="s">
        <v>1471</v>
      </c>
      <c r="D558" s="227">
        <v>8500</v>
      </c>
    </row>
    <row r="559" spans="1:4" s="4" customFormat="1" ht="63.75" x14ac:dyDescent="0.25">
      <c r="A559" s="135">
        <v>551</v>
      </c>
      <c r="B559" s="226" t="s">
        <v>1472</v>
      </c>
      <c r="C559" s="228" t="s">
        <v>1473</v>
      </c>
      <c r="D559" s="227">
        <v>3700</v>
      </c>
    </row>
    <row r="560" spans="1:4" s="4" customFormat="1" ht="51" x14ac:dyDescent="0.25">
      <c r="A560" s="135">
        <v>552</v>
      </c>
      <c r="B560" s="226" t="s">
        <v>1474</v>
      </c>
      <c r="C560" s="228" t="s">
        <v>1475</v>
      </c>
      <c r="D560" s="227">
        <v>14700</v>
      </c>
    </row>
    <row r="561" spans="1:4" s="4" customFormat="1" ht="25.5" x14ac:dyDescent="0.25">
      <c r="A561" s="135">
        <v>553</v>
      </c>
      <c r="B561" s="226" t="s">
        <v>1476</v>
      </c>
      <c r="C561" s="228" t="s">
        <v>1477</v>
      </c>
      <c r="D561" s="227">
        <v>19476</v>
      </c>
    </row>
    <row r="562" spans="1:4" s="4" customFormat="1" ht="25.5" x14ac:dyDescent="0.25">
      <c r="A562" s="135">
        <v>554</v>
      </c>
      <c r="B562" s="226" t="s">
        <v>1478</v>
      </c>
      <c r="C562" s="228" t="s">
        <v>1479</v>
      </c>
      <c r="D562" s="227">
        <v>1781.74</v>
      </c>
    </row>
    <row r="563" spans="1:4" s="4" customFormat="1" ht="38.25" x14ac:dyDescent="0.25">
      <c r="A563" s="135">
        <v>555</v>
      </c>
      <c r="B563" s="226" t="s">
        <v>1480</v>
      </c>
      <c r="C563" s="228" t="s">
        <v>1079</v>
      </c>
      <c r="D563" s="227">
        <v>1485</v>
      </c>
    </row>
    <row r="564" spans="1:4" s="4" customFormat="1" ht="25.5" x14ac:dyDescent="0.25">
      <c r="A564" s="135">
        <v>556</v>
      </c>
      <c r="B564" s="226" t="s">
        <v>1481</v>
      </c>
      <c r="C564" s="228" t="s">
        <v>1482</v>
      </c>
      <c r="D564" s="227">
        <v>1899</v>
      </c>
    </row>
    <row r="565" spans="1:4" s="4" customFormat="1" x14ac:dyDescent="0.25">
      <c r="A565" s="135">
        <v>557</v>
      </c>
      <c r="B565" s="226" t="s">
        <v>1483</v>
      </c>
      <c r="C565" s="228" t="s">
        <v>1233</v>
      </c>
      <c r="D565" s="227">
        <v>4464</v>
      </c>
    </row>
    <row r="566" spans="1:4" s="4" customFormat="1" ht="51" x14ac:dyDescent="0.25">
      <c r="A566" s="135">
        <v>558</v>
      </c>
      <c r="B566" s="226" t="s">
        <v>1484</v>
      </c>
      <c r="C566" s="228" t="s">
        <v>1287</v>
      </c>
      <c r="D566" s="227">
        <v>1610</v>
      </c>
    </row>
    <row r="567" spans="1:4" s="4" customFormat="1" ht="25.5" x14ac:dyDescent="0.25">
      <c r="A567" s="135">
        <v>559</v>
      </c>
      <c r="B567" s="226" t="s">
        <v>836</v>
      </c>
      <c r="C567" s="228" t="s">
        <v>1485</v>
      </c>
      <c r="D567" s="227">
        <v>1322</v>
      </c>
    </row>
    <row r="568" spans="1:4" s="4" customFormat="1" x14ac:dyDescent="0.25">
      <c r="A568" s="135">
        <v>560</v>
      </c>
      <c r="B568" s="226" t="s">
        <v>1486</v>
      </c>
      <c r="C568" s="228" t="s">
        <v>1487</v>
      </c>
      <c r="D568" s="227">
        <v>1455</v>
      </c>
    </row>
    <row r="569" spans="1:4" s="4" customFormat="1" ht="25.5" x14ac:dyDescent="0.25">
      <c r="A569" s="135">
        <v>561</v>
      </c>
      <c r="B569" s="226" t="s">
        <v>1488</v>
      </c>
      <c r="C569" s="228" t="s">
        <v>1489</v>
      </c>
      <c r="D569" s="227">
        <v>4300</v>
      </c>
    </row>
    <row r="570" spans="1:4" s="4" customFormat="1" x14ac:dyDescent="0.25">
      <c r="A570" s="135">
        <v>562</v>
      </c>
      <c r="B570" s="226" t="s">
        <v>1490</v>
      </c>
      <c r="C570" s="228" t="s">
        <v>1491</v>
      </c>
      <c r="D570" s="227">
        <v>4363</v>
      </c>
    </row>
    <row r="571" spans="1:4" s="4" customFormat="1" ht="25.5" x14ac:dyDescent="0.25">
      <c r="A571" s="135">
        <v>563</v>
      </c>
      <c r="B571" s="226" t="s">
        <v>1492</v>
      </c>
      <c r="C571" s="228" t="s">
        <v>1493</v>
      </c>
      <c r="D571" s="227">
        <v>13478.26</v>
      </c>
    </row>
    <row r="572" spans="1:4" s="4" customFormat="1" ht="25.5" x14ac:dyDescent="0.25">
      <c r="A572" s="135">
        <v>564</v>
      </c>
      <c r="B572" s="226" t="s">
        <v>1494</v>
      </c>
      <c r="C572" s="228" t="s">
        <v>1495</v>
      </c>
      <c r="D572" s="227">
        <v>3817.5</v>
      </c>
    </row>
    <row r="573" spans="1:4" s="4" customFormat="1" ht="25.5" x14ac:dyDescent="0.25">
      <c r="A573" s="135">
        <v>565</v>
      </c>
      <c r="B573" s="226" t="s">
        <v>1496</v>
      </c>
      <c r="C573" s="228" t="s">
        <v>1497</v>
      </c>
      <c r="D573" s="227">
        <v>5712.6</v>
      </c>
    </row>
    <row r="574" spans="1:4" s="4" customFormat="1" x14ac:dyDescent="0.25">
      <c r="A574" s="135">
        <v>566</v>
      </c>
      <c r="B574" s="226" t="s">
        <v>1498</v>
      </c>
      <c r="C574" s="228" t="s">
        <v>1499</v>
      </c>
      <c r="D574" s="227">
        <v>6431.6</v>
      </c>
    </row>
    <row r="575" spans="1:4" s="4" customFormat="1" ht="25.5" x14ac:dyDescent="0.25">
      <c r="A575" s="135">
        <v>567</v>
      </c>
      <c r="B575" s="226" t="s">
        <v>1500</v>
      </c>
      <c r="C575" s="228" t="s">
        <v>1501</v>
      </c>
      <c r="D575" s="227">
        <v>2008</v>
      </c>
    </row>
    <row r="576" spans="1:4" s="4" customFormat="1" ht="102" x14ac:dyDescent="0.25">
      <c r="A576" s="135">
        <v>568</v>
      </c>
      <c r="B576" s="226" t="s">
        <v>1502</v>
      </c>
      <c r="C576" s="228" t="s">
        <v>1503</v>
      </c>
      <c r="D576" s="227">
        <v>6500</v>
      </c>
    </row>
    <row r="577" spans="1:4" s="4" customFormat="1" ht="63.75" x14ac:dyDescent="0.25">
      <c r="A577" s="135">
        <v>569</v>
      </c>
      <c r="B577" s="226" t="s">
        <v>1504</v>
      </c>
      <c r="C577" s="228" t="s">
        <v>1505</v>
      </c>
      <c r="D577" s="227">
        <v>37250</v>
      </c>
    </row>
    <row r="578" spans="1:4" s="4" customFormat="1" x14ac:dyDescent="0.25">
      <c r="A578" s="135">
        <v>570</v>
      </c>
      <c r="B578" s="226" t="s">
        <v>1506</v>
      </c>
      <c r="C578" s="228" t="s">
        <v>1507</v>
      </c>
      <c r="D578" s="227">
        <v>2200</v>
      </c>
    </row>
    <row r="579" spans="1:4" s="4" customFormat="1" x14ac:dyDescent="0.25">
      <c r="A579" s="135">
        <v>571</v>
      </c>
      <c r="B579" s="226" t="s">
        <v>1508</v>
      </c>
      <c r="C579" s="228" t="s">
        <v>1509</v>
      </c>
      <c r="D579" s="227">
        <v>1070</v>
      </c>
    </row>
    <row r="580" spans="1:4" s="4" customFormat="1" ht="38.25" x14ac:dyDescent="0.25">
      <c r="A580" s="135">
        <v>572</v>
      </c>
      <c r="B580" s="226" t="s">
        <v>1510</v>
      </c>
      <c r="C580" s="228" t="s">
        <v>1511</v>
      </c>
      <c r="D580" s="227">
        <v>11403</v>
      </c>
    </row>
    <row r="581" spans="1:4" s="4" customFormat="1" ht="38.25" x14ac:dyDescent="0.25">
      <c r="A581" s="135">
        <v>573</v>
      </c>
      <c r="B581" s="226" t="s">
        <v>1512</v>
      </c>
      <c r="C581" s="228" t="s">
        <v>1513</v>
      </c>
      <c r="D581" s="227">
        <v>14972.65</v>
      </c>
    </row>
    <row r="582" spans="1:4" s="4" customFormat="1" ht="38.25" x14ac:dyDescent="0.25">
      <c r="A582" s="135">
        <v>574</v>
      </c>
      <c r="B582" s="226" t="s">
        <v>1514</v>
      </c>
      <c r="C582" s="228" t="s">
        <v>1515</v>
      </c>
      <c r="D582" s="227">
        <v>10250</v>
      </c>
    </row>
    <row r="583" spans="1:4" s="4" customFormat="1" ht="38.25" x14ac:dyDescent="0.25">
      <c r="A583" s="135">
        <v>575</v>
      </c>
      <c r="B583" s="226" t="s">
        <v>1516</v>
      </c>
      <c r="C583" s="228" t="s">
        <v>1517</v>
      </c>
      <c r="D583" s="227">
        <v>7770</v>
      </c>
    </row>
    <row r="584" spans="1:4" s="4" customFormat="1" ht="25.5" x14ac:dyDescent="0.25">
      <c r="A584" s="135">
        <v>576</v>
      </c>
      <c r="B584" s="226" t="s">
        <v>1518</v>
      </c>
      <c r="C584" s="228" t="s">
        <v>1519</v>
      </c>
      <c r="D584" s="227">
        <v>4024.12</v>
      </c>
    </row>
    <row r="585" spans="1:4" s="4" customFormat="1" x14ac:dyDescent="0.25">
      <c r="A585" s="135">
        <v>577</v>
      </c>
      <c r="B585" s="226" t="s">
        <v>1520</v>
      </c>
      <c r="C585" s="228" t="s">
        <v>1521</v>
      </c>
      <c r="D585" s="227">
        <v>1795</v>
      </c>
    </row>
    <row r="586" spans="1:4" s="4" customFormat="1" ht="63.75" x14ac:dyDescent="0.25">
      <c r="A586" s="135">
        <v>578</v>
      </c>
      <c r="B586" s="226" t="s">
        <v>1522</v>
      </c>
      <c r="C586" s="228" t="s">
        <v>1523</v>
      </c>
      <c r="D586" s="227">
        <v>2990</v>
      </c>
    </row>
    <row r="587" spans="1:4" s="4" customFormat="1" ht="63.75" x14ac:dyDescent="0.25">
      <c r="A587" s="135">
        <v>579</v>
      </c>
      <c r="B587" s="226" t="s">
        <v>1524</v>
      </c>
      <c r="C587" s="228" t="s">
        <v>1525</v>
      </c>
      <c r="D587" s="227">
        <v>2990</v>
      </c>
    </row>
    <row r="588" spans="1:4" s="4" customFormat="1" ht="38.25" x14ac:dyDescent="0.25">
      <c r="A588" s="135">
        <v>580</v>
      </c>
      <c r="B588" s="226" t="s">
        <v>1526</v>
      </c>
      <c r="C588" s="228" t="s">
        <v>1527</v>
      </c>
      <c r="D588" s="227">
        <v>3161.35</v>
      </c>
    </row>
    <row r="589" spans="1:4" s="4" customFormat="1" ht="25.5" x14ac:dyDescent="0.25">
      <c r="A589" s="135">
        <v>581</v>
      </c>
      <c r="B589" s="226" t="s">
        <v>1528</v>
      </c>
      <c r="C589" s="228" t="s">
        <v>1529</v>
      </c>
      <c r="D589" s="227">
        <v>3161.35</v>
      </c>
    </row>
    <row r="590" spans="1:4" s="4" customFormat="1" ht="38.25" x14ac:dyDescent="0.25">
      <c r="A590" s="135">
        <v>582</v>
      </c>
      <c r="B590" s="226" t="s">
        <v>1530</v>
      </c>
      <c r="C590" s="228" t="s">
        <v>1531</v>
      </c>
      <c r="D590" s="227">
        <v>3057.85</v>
      </c>
    </row>
    <row r="591" spans="1:4" s="4" customFormat="1" ht="38.25" x14ac:dyDescent="0.25">
      <c r="A591" s="135">
        <v>583</v>
      </c>
      <c r="B591" s="226" t="s">
        <v>1532</v>
      </c>
      <c r="C591" s="228" t="s">
        <v>1533</v>
      </c>
      <c r="D591" s="227">
        <v>3057.85</v>
      </c>
    </row>
    <row r="592" spans="1:4" s="4" customFormat="1" ht="38.25" x14ac:dyDescent="0.25">
      <c r="A592" s="135">
        <v>584</v>
      </c>
      <c r="B592" s="226" t="s">
        <v>1534</v>
      </c>
      <c r="C592" s="228" t="s">
        <v>1535</v>
      </c>
      <c r="D592" s="227">
        <v>3400</v>
      </c>
    </row>
    <row r="593" spans="1:4" s="4" customFormat="1" ht="25.5" x14ac:dyDescent="0.25">
      <c r="A593" s="135">
        <v>585</v>
      </c>
      <c r="B593" s="226" t="s">
        <v>1536</v>
      </c>
      <c r="C593" s="228" t="s">
        <v>1537</v>
      </c>
      <c r="D593" s="227">
        <v>3890</v>
      </c>
    </row>
    <row r="594" spans="1:4" s="4" customFormat="1" ht="25.5" x14ac:dyDescent="0.25">
      <c r="A594" s="135">
        <v>586</v>
      </c>
      <c r="B594" s="226" t="s">
        <v>1538</v>
      </c>
      <c r="C594" s="228" t="s">
        <v>1539</v>
      </c>
      <c r="D594" s="227">
        <v>3890</v>
      </c>
    </row>
    <row r="595" spans="1:4" s="4" customFormat="1" x14ac:dyDescent="0.25">
      <c r="A595" s="135">
        <v>587</v>
      </c>
      <c r="B595" s="226" t="s">
        <v>1540</v>
      </c>
      <c r="C595" s="228" t="s">
        <v>1541</v>
      </c>
      <c r="D595" s="227">
        <v>2412.88</v>
      </c>
    </row>
    <row r="596" spans="1:4" s="4" customFormat="1" ht="25.5" x14ac:dyDescent="0.25">
      <c r="A596" s="135">
        <v>588</v>
      </c>
      <c r="B596" s="226" t="s">
        <v>1542</v>
      </c>
      <c r="C596" s="228" t="s">
        <v>1543</v>
      </c>
      <c r="D596" s="227">
        <v>33900</v>
      </c>
    </row>
    <row r="597" spans="1:4" s="4" customFormat="1" ht="25.5" x14ac:dyDescent="0.25">
      <c r="A597" s="135">
        <v>589</v>
      </c>
      <c r="B597" s="226"/>
      <c r="C597" s="228" t="s">
        <v>1544</v>
      </c>
      <c r="D597" s="227">
        <v>2760</v>
      </c>
    </row>
    <row r="598" spans="1:4" s="4" customFormat="1" ht="25.5" x14ac:dyDescent="0.25">
      <c r="A598" s="135">
        <v>590</v>
      </c>
      <c r="B598" s="226" t="s">
        <v>1545</v>
      </c>
      <c r="C598" s="228" t="s">
        <v>1546</v>
      </c>
      <c r="D598" s="227">
        <v>3034.84</v>
      </c>
    </row>
    <row r="599" spans="1:4" s="4" customFormat="1" x14ac:dyDescent="0.25">
      <c r="A599" s="135">
        <v>591</v>
      </c>
      <c r="B599" s="226" t="s">
        <v>1547</v>
      </c>
      <c r="C599" s="228" t="s">
        <v>1332</v>
      </c>
      <c r="D599" s="227">
        <v>3034.84</v>
      </c>
    </row>
    <row r="600" spans="1:4" s="4" customFormat="1" ht="25.5" x14ac:dyDescent="0.25">
      <c r="A600" s="135">
        <v>592</v>
      </c>
      <c r="B600" s="226" t="s">
        <v>1548</v>
      </c>
      <c r="C600" s="228" t="s">
        <v>1549</v>
      </c>
      <c r="D600" s="227">
        <v>2780.88</v>
      </c>
    </row>
    <row r="601" spans="1:4" s="4" customFormat="1" x14ac:dyDescent="0.25">
      <c r="A601" s="135">
        <v>593</v>
      </c>
      <c r="B601" s="226" t="s">
        <v>1550</v>
      </c>
      <c r="C601" s="228" t="s">
        <v>1551</v>
      </c>
      <c r="D601" s="227">
        <v>6789</v>
      </c>
    </row>
    <row r="602" spans="1:4" s="4" customFormat="1" ht="63.75" x14ac:dyDescent="0.25">
      <c r="A602" s="135">
        <v>594</v>
      </c>
      <c r="B602" s="226" t="s">
        <v>1552</v>
      </c>
      <c r="C602" s="228" t="s">
        <v>1473</v>
      </c>
      <c r="D602" s="227">
        <v>3700</v>
      </c>
    </row>
    <row r="603" spans="1:4" s="4" customFormat="1" ht="25.5" x14ac:dyDescent="0.25">
      <c r="A603" s="135">
        <v>595</v>
      </c>
      <c r="B603" s="226" t="s">
        <v>1553</v>
      </c>
      <c r="C603" s="228" t="s">
        <v>1554</v>
      </c>
      <c r="D603" s="227">
        <v>4300</v>
      </c>
    </row>
    <row r="604" spans="1:4" s="4" customFormat="1" ht="63.75" x14ac:dyDescent="0.25">
      <c r="A604" s="135">
        <v>596</v>
      </c>
      <c r="B604" s="226" t="s">
        <v>1555</v>
      </c>
      <c r="C604" s="228" t="s">
        <v>1473</v>
      </c>
      <c r="D604" s="227">
        <v>3700</v>
      </c>
    </row>
    <row r="605" spans="1:4" s="4" customFormat="1" ht="51" x14ac:dyDescent="0.25">
      <c r="A605" s="135">
        <v>597</v>
      </c>
      <c r="B605" s="226" t="s">
        <v>1556</v>
      </c>
      <c r="C605" s="228" t="s">
        <v>890</v>
      </c>
      <c r="D605" s="227">
        <v>1045</v>
      </c>
    </row>
    <row r="606" spans="1:4" s="4" customFormat="1" ht="25.5" x14ac:dyDescent="0.25">
      <c r="A606" s="135">
        <v>598</v>
      </c>
      <c r="B606" s="226" t="s">
        <v>1557</v>
      </c>
      <c r="C606" s="228" t="s">
        <v>1558</v>
      </c>
      <c r="D606" s="227">
        <v>1690</v>
      </c>
    </row>
    <row r="607" spans="1:4" s="4" customFormat="1" ht="51" x14ac:dyDescent="0.25">
      <c r="A607" s="135">
        <v>599</v>
      </c>
      <c r="B607" s="226" t="s">
        <v>1559</v>
      </c>
      <c r="C607" s="228" t="s">
        <v>1560</v>
      </c>
      <c r="D607" s="227">
        <v>3390</v>
      </c>
    </row>
    <row r="608" spans="1:4" s="4" customFormat="1" ht="51" x14ac:dyDescent="0.25">
      <c r="A608" s="135">
        <v>600</v>
      </c>
      <c r="B608" s="226" t="s">
        <v>1459</v>
      </c>
      <c r="C608" s="228" t="s">
        <v>1561</v>
      </c>
      <c r="D608" s="227">
        <v>6990</v>
      </c>
    </row>
    <row r="609" spans="1:4" s="4" customFormat="1" x14ac:dyDescent="0.25">
      <c r="A609" s="135">
        <v>601</v>
      </c>
      <c r="B609" s="226" t="s">
        <v>1458</v>
      </c>
      <c r="C609" s="228" t="s">
        <v>1087</v>
      </c>
      <c r="D609" s="227">
        <v>2389.98</v>
      </c>
    </row>
    <row r="610" spans="1:4" s="4" customFormat="1" x14ac:dyDescent="0.25">
      <c r="A610" s="135">
        <v>602</v>
      </c>
      <c r="B610" s="226" t="s">
        <v>1562</v>
      </c>
      <c r="C610" s="228" t="s">
        <v>1087</v>
      </c>
      <c r="D610" s="227">
        <v>2383.98</v>
      </c>
    </row>
    <row r="611" spans="1:4" s="4" customFormat="1" x14ac:dyDescent="0.25">
      <c r="A611" s="135">
        <v>603</v>
      </c>
      <c r="B611" s="226" t="s">
        <v>1563</v>
      </c>
      <c r="C611" s="228" t="s">
        <v>1564</v>
      </c>
      <c r="D611" s="227">
        <v>5797.86</v>
      </c>
    </row>
    <row r="612" spans="1:4" s="4" customFormat="1" x14ac:dyDescent="0.25">
      <c r="A612" s="135">
        <v>604</v>
      </c>
      <c r="B612" s="226" t="s">
        <v>1565</v>
      </c>
      <c r="C612" s="228" t="s">
        <v>1564</v>
      </c>
      <c r="D612" s="227">
        <v>5797.86</v>
      </c>
    </row>
    <row r="613" spans="1:4" s="4" customFormat="1" x14ac:dyDescent="0.25">
      <c r="A613" s="135">
        <v>605</v>
      </c>
      <c r="B613" s="226" t="s">
        <v>1566</v>
      </c>
      <c r="C613" s="228" t="s">
        <v>1567</v>
      </c>
      <c r="D613" s="227">
        <v>6437.64</v>
      </c>
    </row>
    <row r="614" spans="1:4" s="4" customFormat="1" x14ac:dyDescent="0.25">
      <c r="A614" s="135">
        <v>606</v>
      </c>
      <c r="B614" s="226" t="s">
        <v>1568</v>
      </c>
      <c r="C614" s="228" t="s">
        <v>1569</v>
      </c>
      <c r="D614" s="227">
        <v>538.5</v>
      </c>
    </row>
    <row r="615" spans="1:4" s="4" customFormat="1" x14ac:dyDescent="0.25">
      <c r="A615" s="135">
        <v>607</v>
      </c>
      <c r="B615" s="226" t="s">
        <v>1570</v>
      </c>
      <c r="C615" s="228" t="s">
        <v>1571</v>
      </c>
      <c r="D615" s="227">
        <v>1746</v>
      </c>
    </row>
    <row r="616" spans="1:4" s="4" customFormat="1" x14ac:dyDescent="0.25">
      <c r="A616" s="135">
        <v>608</v>
      </c>
      <c r="B616" s="226" t="s">
        <v>1572</v>
      </c>
      <c r="C616" s="228" t="s">
        <v>1087</v>
      </c>
      <c r="D616" s="227">
        <v>7338.5</v>
      </c>
    </row>
    <row r="617" spans="1:4" s="4" customFormat="1" x14ac:dyDescent="0.25">
      <c r="A617" s="135">
        <v>609</v>
      </c>
      <c r="B617" s="226" t="s">
        <v>1573</v>
      </c>
      <c r="C617" s="228" t="s">
        <v>1574</v>
      </c>
      <c r="D617" s="227">
        <v>6800</v>
      </c>
    </row>
    <row r="618" spans="1:4" s="4" customFormat="1" x14ac:dyDescent="0.25">
      <c r="A618" s="135">
        <v>610</v>
      </c>
      <c r="B618" s="226" t="s">
        <v>1575</v>
      </c>
      <c r="C618" s="228" t="s">
        <v>1576</v>
      </c>
      <c r="D618" s="227">
        <v>16800</v>
      </c>
    </row>
    <row r="619" spans="1:4" s="4" customFormat="1" ht="25.5" x14ac:dyDescent="0.25">
      <c r="A619" s="135">
        <v>611</v>
      </c>
      <c r="B619" s="226" t="s">
        <v>1577</v>
      </c>
      <c r="C619" s="228" t="s">
        <v>1578</v>
      </c>
      <c r="D619" s="227">
        <v>12539</v>
      </c>
    </row>
    <row r="620" spans="1:4" s="4" customFormat="1" ht="38.25" x14ac:dyDescent="0.25">
      <c r="A620" s="135">
        <v>612</v>
      </c>
      <c r="B620" s="226" t="s">
        <v>838</v>
      </c>
      <c r="C620" s="228" t="s">
        <v>769</v>
      </c>
      <c r="D620" s="227">
        <v>1322</v>
      </c>
    </row>
    <row r="621" spans="1:4" s="4" customFormat="1" ht="25.5" x14ac:dyDescent="0.25">
      <c r="A621" s="135">
        <v>613</v>
      </c>
      <c r="B621" s="226" t="s">
        <v>1579</v>
      </c>
      <c r="C621" s="228" t="s">
        <v>1128</v>
      </c>
      <c r="D621" s="227">
        <v>1322</v>
      </c>
    </row>
    <row r="622" spans="1:4" s="4" customFormat="1" ht="25.5" x14ac:dyDescent="0.25">
      <c r="A622" s="135">
        <v>614</v>
      </c>
      <c r="B622" s="226" t="s">
        <v>1580</v>
      </c>
      <c r="C622" s="228" t="s">
        <v>1581</v>
      </c>
      <c r="D622" s="227">
        <v>4363</v>
      </c>
    </row>
    <row r="623" spans="1:4" s="4" customFormat="1" x14ac:dyDescent="0.25">
      <c r="A623" s="135">
        <v>615</v>
      </c>
      <c r="B623" s="226" t="s">
        <v>1582</v>
      </c>
      <c r="C623" s="228" t="s">
        <v>1583</v>
      </c>
      <c r="D623" s="227">
        <v>2900.87</v>
      </c>
    </row>
    <row r="624" spans="1:4" s="4" customFormat="1" ht="25.5" x14ac:dyDescent="0.25">
      <c r="A624" s="135">
        <v>616</v>
      </c>
      <c r="B624" s="226" t="s">
        <v>1584</v>
      </c>
      <c r="C624" s="228" t="s">
        <v>1585</v>
      </c>
      <c r="D624" s="227">
        <v>1434.67</v>
      </c>
    </row>
    <row r="625" spans="1:4" s="4" customFormat="1" ht="38.25" x14ac:dyDescent="0.25">
      <c r="A625" s="135">
        <v>617</v>
      </c>
      <c r="B625" s="226" t="s">
        <v>1586</v>
      </c>
      <c r="C625" s="228" t="s">
        <v>1587</v>
      </c>
      <c r="D625" s="227">
        <v>2415</v>
      </c>
    </row>
    <row r="626" spans="1:4" s="4" customFormat="1" x14ac:dyDescent="0.25">
      <c r="A626" s="135">
        <v>618</v>
      </c>
      <c r="B626" s="226" t="s">
        <v>1588</v>
      </c>
      <c r="C626" s="228" t="s">
        <v>1589</v>
      </c>
      <c r="D626" s="227">
        <v>1329</v>
      </c>
    </row>
    <row r="627" spans="1:4" s="4" customFormat="1" ht="25.5" x14ac:dyDescent="0.25">
      <c r="A627" s="135">
        <v>619</v>
      </c>
      <c r="B627" s="226" t="s">
        <v>1590</v>
      </c>
      <c r="C627" s="228" t="s">
        <v>1591</v>
      </c>
      <c r="D627" s="227">
        <v>2569.5</v>
      </c>
    </row>
    <row r="628" spans="1:4" s="4" customFormat="1" ht="25.5" x14ac:dyDescent="0.25">
      <c r="A628" s="135">
        <v>620</v>
      </c>
      <c r="B628" s="226" t="s">
        <v>1283</v>
      </c>
      <c r="C628" s="228" t="s">
        <v>866</v>
      </c>
      <c r="D628" s="227">
        <v>1450</v>
      </c>
    </row>
    <row r="629" spans="1:4" s="4" customFormat="1" ht="25.5" x14ac:dyDescent="0.25">
      <c r="A629" s="135">
        <v>621</v>
      </c>
      <c r="B629" s="226" t="s">
        <v>1592</v>
      </c>
      <c r="C629" s="228" t="s">
        <v>866</v>
      </c>
      <c r="D629" s="227">
        <v>1450</v>
      </c>
    </row>
    <row r="630" spans="1:4" s="4" customFormat="1" ht="25.5" x14ac:dyDescent="0.25">
      <c r="A630" s="135">
        <v>622</v>
      </c>
      <c r="B630" s="226" t="s">
        <v>1593</v>
      </c>
      <c r="C630" s="228" t="s">
        <v>866</v>
      </c>
      <c r="D630" s="227">
        <v>1450</v>
      </c>
    </row>
    <row r="631" spans="1:4" s="4" customFormat="1" ht="25.5" x14ac:dyDescent="0.25">
      <c r="A631" s="135">
        <v>623</v>
      </c>
      <c r="B631" s="226" t="s">
        <v>1594</v>
      </c>
      <c r="C631" s="228" t="s">
        <v>866</v>
      </c>
      <c r="D631" s="227">
        <v>1450</v>
      </c>
    </row>
    <row r="632" spans="1:4" s="4" customFormat="1" ht="25.5" x14ac:dyDescent="0.25">
      <c r="A632" s="135">
        <v>624</v>
      </c>
      <c r="B632" s="226" t="s">
        <v>1595</v>
      </c>
      <c r="C632" s="228" t="s">
        <v>877</v>
      </c>
      <c r="D632" s="227">
        <v>1320</v>
      </c>
    </row>
    <row r="633" spans="1:4" s="4" customFormat="1" ht="25.5" x14ac:dyDescent="0.25">
      <c r="A633" s="135">
        <v>625</v>
      </c>
      <c r="B633" s="226" t="s">
        <v>1196</v>
      </c>
      <c r="C633" s="228" t="s">
        <v>866</v>
      </c>
      <c r="D633" s="227">
        <v>1450</v>
      </c>
    </row>
    <row r="634" spans="1:4" s="4" customFormat="1" ht="51" x14ac:dyDescent="0.25">
      <c r="A634" s="135">
        <v>626</v>
      </c>
      <c r="B634" s="226" t="s">
        <v>1596</v>
      </c>
      <c r="C634" s="228" t="s">
        <v>890</v>
      </c>
      <c r="D634" s="227">
        <v>1045</v>
      </c>
    </row>
    <row r="635" spans="1:4" s="4" customFormat="1" ht="127.5" x14ac:dyDescent="0.25">
      <c r="A635" s="135">
        <v>627</v>
      </c>
      <c r="B635" s="226" t="s">
        <v>1597</v>
      </c>
      <c r="C635" s="228" t="s">
        <v>896</v>
      </c>
      <c r="D635" s="227">
        <v>14000</v>
      </c>
    </row>
    <row r="636" spans="1:4" s="4" customFormat="1" ht="76.5" x14ac:dyDescent="0.25">
      <c r="A636" s="135">
        <v>628</v>
      </c>
      <c r="B636" s="226" t="s">
        <v>1598</v>
      </c>
      <c r="C636" s="228" t="s">
        <v>898</v>
      </c>
      <c r="D636" s="227">
        <v>5415</v>
      </c>
    </row>
    <row r="637" spans="1:4" s="4" customFormat="1" ht="76.5" x14ac:dyDescent="0.25">
      <c r="A637" s="135">
        <v>629</v>
      </c>
      <c r="B637" s="226" t="s">
        <v>1599</v>
      </c>
      <c r="C637" s="228" t="s">
        <v>898</v>
      </c>
      <c r="D637" s="227">
        <v>5415</v>
      </c>
    </row>
    <row r="638" spans="1:4" s="4" customFormat="1" x14ac:dyDescent="0.25">
      <c r="A638" s="135">
        <v>630</v>
      </c>
      <c r="B638" s="226" t="s">
        <v>1600</v>
      </c>
      <c r="C638" s="228" t="s">
        <v>1601</v>
      </c>
      <c r="D638" s="227">
        <v>350</v>
      </c>
    </row>
    <row r="639" spans="1:4" s="4" customFormat="1" ht="25.5" x14ac:dyDescent="0.25">
      <c r="A639" s="135">
        <v>631</v>
      </c>
      <c r="B639" s="226" t="s">
        <v>1602</v>
      </c>
      <c r="C639" s="228" t="s">
        <v>1603</v>
      </c>
      <c r="D639" s="227">
        <v>6195</v>
      </c>
    </row>
    <row r="640" spans="1:4" s="4" customFormat="1" x14ac:dyDescent="0.25">
      <c r="A640" s="135">
        <v>632</v>
      </c>
      <c r="B640" s="226" t="s">
        <v>1579</v>
      </c>
      <c r="C640" s="228" t="s">
        <v>1574</v>
      </c>
      <c r="D640" s="227">
        <v>6724.15</v>
      </c>
    </row>
    <row r="641" spans="1:4" s="4" customFormat="1" x14ac:dyDescent="0.25">
      <c r="A641" s="135">
        <v>633</v>
      </c>
      <c r="B641" s="226" t="s">
        <v>1401</v>
      </c>
      <c r="C641" s="228" t="s">
        <v>951</v>
      </c>
      <c r="D641" s="227">
        <v>2154.33</v>
      </c>
    </row>
    <row r="642" spans="1:4" s="4" customFormat="1" x14ac:dyDescent="0.25">
      <c r="A642" s="135">
        <v>634</v>
      </c>
      <c r="B642" s="226" t="s">
        <v>1604</v>
      </c>
      <c r="C642" s="228" t="s">
        <v>1574</v>
      </c>
      <c r="D642" s="227">
        <v>6800</v>
      </c>
    </row>
    <row r="643" spans="1:4" s="4" customFormat="1" x14ac:dyDescent="0.25">
      <c r="A643" s="135">
        <v>635</v>
      </c>
      <c r="B643" s="226" t="s">
        <v>1605</v>
      </c>
      <c r="C643" s="228" t="s">
        <v>1606</v>
      </c>
      <c r="D643" s="227">
        <v>1600</v>
      </c>
    </row>
    <row r="644" spans="1:4" s="4" customFormat="1" x14ac:dyDescent="0.25">
      <c r="A644" s="135">
        <v>636</v>
      </c>
      <c r="B644" s="226" t="s">
        <v>1607</v>
      </c>
      <c r="C644" s="228" t="s">
        <v>1608</v>
      </c>
      <c r="D644" s="227">
        <v>649</v>
      </c>
    </row>
    <row r="645" spans="1:4" s="4" customFormat="1" x14ac:dyDescent="0.25">
      <c r="A645" s="135">
        <v>637</v>
      </c>
      <c r="B645" s="226" t="s">
        <v>1609</v>
      </c>
      <c r="C645" s="228" t="s">
        <v>1610</v>
      </c>
      <c r="D645" s="227">
        <v>1564</v>
      </c>
    </row>
    <row r="646" spans="1:4" s="4" customFormat="1" ht="25.5" x14ac:dyDescent="0.25">
      <c r="A646" s="135">
        <v>638</v>
      </c>
      <c r="B646" s="226" t="s">
        <v>1611</v>
      </c>
      <c r="C646" s="228" t="s">
        <v>1612</v>
      </c>
      <c r="D646" s="227">
        <v>380</v>
      </c>
    </row>
    <row r="647" spans="1:4" s="4" customFormat="1" ht="25.5" x14ac:dyDescent="0.25">
      <c r="A647" s="135">
        <v>639</v>
      </c>
      <c r="B647" s="226" t="s">
        <v>1613</v>
      </c>
      <c r="C647" s="228" t="s">
        <v>1324</v>
      </c>
      <c r="D647" s="227">
        <v>670.5</v>
      </c>
    </row>
    <row r="648" spans="1:4" s="4" customFormat="1" ht="25.5" x14ac:dyDescent="0.25">
      <c r="A648" s="135">
        <v>640</v>
      </c>
      <c r="B648" s="226" t="s">
        <v>1614</v>
      </c>
      <c r="C648" s="228" t="s">
        <v>1615</v>
      </c>
      <c r="D648" s="227">
        <v>1624</v>
      </c>
    </row>
    <row r="649" spans="1:4" s="4" customFormat="1" ht="25.5" x14ac:dyDescent="0.25">
      <c r="A649" s="135">
        <v>641</v>
      </c>
      <c r="B649" s="226" t="s">
        <v>1616</v>
      </c>
      <c r="C649" s="228" t="s">
        <v>1615</v>
      </c>
      <c r="D649" s="227">
        <v>1624</v>
      </c>
    </row>
    <row r="650" spans="1:4" s="4" customFormat="1" ht="63.75" x14ac:dyDescent="0.25">
      <c r="A650" s="135">
        <v>642</v>
      </c>
      <c r="B650" s="226" t="s">
        <v>1617</v>
      </c>
      <c r="C650" s="228" t="s">
        <v>1618</v>
      </c>
      <c r="D650" s="227">
        <v>10235</v>
      </c>
    </row>
    <row r="651" spans="1:4" s="4" customFormat="1" x14ac:dyDescent="0.25">
      <c r="A651" s="135">
        <v>643</v>
      </c>
      <c r="B651" s="226" t="s">
        <v>1619</v>
      </c>
      <c r="C651" s="228" t="s">
        <v>1620</v>
      </c>
      <c r="D651" s="227">
        <v>763.5</v>
      </c>
    </row>
    <row r="652" spans="1:4" s="4" customFormat="1" x14ac:dyDescent="0.25">
      <c r="A652" s="135">
        <v>644</v>
      </c>
      <c r="B652" s="226" t="s">
        <v>1621</v>
      </c>
      <c r="C652" s="228" t="s">
        <v>1622</v>
      </c>
      <c r="D652" s="227">
        <v>4050</v>
      </c>
    </row>
    <row r="653" spans="1:4" s="4" customFormat="1" x14ac:dyDescent="0.25">
      <c r="A653" s="135">
        <v>645</v>
      </c>
      <c r="B653" s="226" t="s">
        <v>1623</v>
      </c>
      <c r="C653" s="228" t="s">
        <v>1624</v>
      </c>
      <c r="D653" s="227">
        <v>2024.95</v>
      </c>
    </row>
    <row r="654" spans="1:4" s="4" customFormat="1" x14ac:dyDescent="0.25">
      <c r="A654" s="135">
        <v>646</v>
      </c>
      <c r="B654" s="226" t="s">
        <v>1625</v>
      </c>
      <c r="C654" s="228" t="s">
        <v>1626</v>
      </c>
      <c r="D654" s="227">
        <v>2068.1</v>
      </c>
    </row>
    <row r="655" spans="1:4" s="4" customFormat="1" x14ac:dyDescent="0.25">
      <c r="A655" s="135">
        <v>647</v>
      </c>
      <c r="B655" s="226" t="s">
        <v>1627</v>
      </c>
      <c r="C655" s="228" t="s">
        <v>1628</v>
      </c>
      <c r="D655" s="227">
        <v>1464.66</v>
      </c>
    </row>
    <row r="656" spans="1:4" s="4" customFormat="1" ht="38.25" x14ac:dyDescent="0.25">
      <c r="A656" s="135">
        <v>648</v>
      </c>
      <c r="B656" s="226" t="s">
        <v>1629</v>
      </c>
      <c r="C656" s="228" t="s">
        <v>1630</v>
      </c>
      <c r="D656" s="227">
        <v>22000</v>
      </c>
    </row>
    <row r="657" spans="1:4" s="4" customFormat="1" ht="25.5" x14ac:dyDescent="0.25">
      <c r="A657" s="135">
        <v>649</v>
      </c>
      <c r="B657" s="226" t="s">
        <v>1631</v>
      </c>
      <c r="C657" s="228" t="s">
        <v>1632</v>
      </c>
      <c r="D657" s="227">
        <v>6200</v>
      </c>
    </row>
    <row r="658" spans="1:4" s="4" customFormat="1" ht="25.5" x14ac:dyDescent="0.25">
      <c r="A658" s="135">
        <v>650</v>
      </c>
      <c r="B658" s="226" t="s">
        <v>1633</v>
      </c>
      <c r="C658" s="228" t="s">
        <v>1634</v>
      </c>
      <c r="D658" s="227">
        <v>5000</v>
      </c>
    </row>
    <row r="659" spans="1:4" s="4" customFormat="1" ht="25.5" x14ac:dyDescent="0.25">
      <c r="A659" s="135">
        <v>651</v>
      </c>
      <c r="B659" s="226" t="s">
        <v>1635</v>
      </c>
      <c r="C659" s="228" t="s">
        <v>1634</v>
      </c>
      <c r="D659" s="227">
        <v>5000</v>
      </c>
    </row>
    <row r="660" spans="1:4" s="4" customFormat="1" ht="25.5" x14ac:dyDescent="0.25">
      <c r="A660" s="135">
        <v>652</v>
      </c>
      <c r="B660" s="226" t="s">
        <v>1636</v>
      </c>
      <c r="C660" s="228" t="s">
        <v>1637</v>
      </c>
      <c r="D660" s="227">
        <v>2370</v>
      </c>
    </row>
    <row r="661" spans="1:4" s="4" customFormat="1" x14ac:dyDescent="0.25">
      <c r="A661" s="135">
        <v>653</v>
      </c>
      <c r="B661" s="226" t="s">
        <v>1638</v>
      </c>
      <c r="C661" s="228" t="s">
        <v>1639</v>
      </c>
      <c r="D661" s="227">
        <v>2606.8000000000002</v>
      </c>
    </row>
    <row r="662" spans="1:4" s="4" customFormat="1" x14ac:dyDescent="0.25">
      <c r="A662" s="135">
        <v>654</v>
      </c>
      <c r="B662" s="226" t="s">
        <v>1640</v>
      </c>
      <c r="C662" s="228" t="s">
        <v>1641</v>
      </c>
      <c r="D662" s="227">
        <v>1658.29</v>
      </c>
    </row>
    <row r="663" spans="1:4" s="4" customFormat="1" x14ac:dyDescent="0.25">
      <c r="A663" s="135">
        <v>655</v>
      </c>
      <c r="B663" s="226" t="s">
        <v>1642</v>
      </c>
      <c r="C663" s="228" t="s">
        <v>1643</v>
      </c>
      <c r="D663" s="227">
        <v>3899</v>
      </c>
    </row>
    <row r="664" spans="1:4" s="4" customFormat="1" x14ac:dyDescent="0.25">
      <c r="A664" s="135">
        <v>656</v>
      </c>
      <c r="B664" s="226" t="s">
        <v>1644</v>
      </c>
      <c r="C664" s="228" t="s">
        <v>1645</v>
      </c>
      <c r="D664" s="227">
        <v>4055</v>
      </c>
    </row>
    <row r="665" spans="1:4" s="4" customFormat="1" x14ac:dyDescent="0.25">
      <c r="A665" s="135">
        <v>657</v>
      </c>
      <c r="B665" s="226" t="s">
        <v>1646</v>
      </c>
      <c r="C665" s="228" t="s">
        <v>1647</v>
      </c>
      <c r="D665" s="227">
        <v>4375</v>
      </c>
    </row>
    <row r="666" spans="1:4" s="4" customFormat="1" x14ac:dyDescent="0.25">
      <c r="A666" s="135">
        <v>658</v>
      </c>
      <c r="B666" s="226" t="s">
        <v>1648</v>
      </c>
      <c r="C666" s="228" t="s">
        <v>1649</v>
      </c>
      <c r="D666" s="227">
        <v>5990</v>
      </c>
    </row>
    <row r="667" spans="1:4" s="4" customFormat="1" x14ac:dyDescent="0.25">
      <c r="A667" s="135">
        <v>659</v>
      </c>
      <c r="B667" s="226" t="s">
        <v>1650</v>
      </c>
      <c r="C667" s="228" t="s">
        <v>1649</v>
      </c>
      <c r="D667" s="227">
        <v>5190</v>
      </c>
    </row>
    <row r="668" spans="1:4" s="4" customFormat="1" x14ac:dyDescent="0.25">
      <c r="A668" s="135">
        <v>660</v>
      </c>
      <c r="B668" s="226" t="s">
        <v>1651</v>
      </c>
      <c r="C668" s="228" t="s">
        <v>1649</v>
      </c>
      <c r="D668" s="227">
        <v>5990</v>
      </c>
    </row>
    <row r="669" spans="1:4" s="4" customFormat="1" x14ac:dyDescent="0.25">
      <c r="A669" s="135">
        <v>661</v>
      </c>
      <c r="B669" s="226" t="s">
        <v>1652</v>
      </c>
      <c r="C669" s="228" t="s">
        <v>1653</v>
      </c>
      <c r="D669" s="227">
        <v>6490</v>
      </c>
    </row>
    <row r="670" spans="1:4" s="4" customFormat="1" x14ac:dyDescent="0.25">
      <c r="A670" s="135">
        <v>662</v>
      </c>
      <c r="B670" s="226" t="s">
        <v>1654</v>
      </c>
      <c r="C670" s="228" t="s">
        <v>1655</v>
      </c>
      <c r="D670" s="227">
        <v>5490</v>
      </c>
    </row>
    <row r="671" spans="1:4" s="4" customFormat="1" x14ac:dyDescent="0.25">
      <c r="A671" s="135">
        <v>663</v>
      </c>
      <c r="B671" s="226" t="s">
        <v>1656</v>
      </c>
      <c r="C671" s="228" t="s">
        <v>1657</v>
      </c>
      <c r="D671" s="227">
        <v>21622</v>
      </c>
    </row>
    <row r="672" spans="1:4" s="4" customFormat="1" x14ac:dyDescent="0.25">
      <c r="A672" s="135">
        <v>664</v>
      </c>
      <c r="B672" s="226" t="s">
        <v>1658</v>
      </c>
      <c r="C672" s="228" t="s">
        <v>1659</v>
      </c>
      <c r="D672" s="227">
        <v>18240</v>
      </c>
    </row>
    <row r="673" spans="1:4" s="4" customFormat="1" x14ac:dyDescent="0.25">
      <c r="A673" s="135">
        <v>665</v>
      </c>
      <c r="B673" s="226" t="s">
        <v>1660</v>
      </c>
      <c r="C673" s="228" t="s">
        <v>1657</v>
      </c>
      <c r="D673" s="227">
        <v>21622</v>
      </c>
    </row>
    <row r="674" spans="1:4" s="4" customFormat="1" x14ac:dyDescent="0.25">
      <c r="A674" s="135">
        <v>666</v>
      </c>
      <c r="B674" s="226" t="s">
        <v>1661</v>
      </c>
      <c r="C674" s="228" t="s">
        <v>1659</v>
      </c>
      <c r="D674" s="227">
        <v>18240</v>
      </c>
    </row>
    <row r="675" spans="1:4" s="4" customFormat="1" x14ac:dyDescent="0.25">
      <c r="A675" s="135">
        <v>667</v>
      </c>
      <c r="B675" s="226" t="s">
        <v>1662</v>
      </c>
      <c r="C675" s="228" t="s">
        <v>1663</v>
      </c>
      <c r="D675" s="227">
        <v>3100</v>
      </c>
    </row>
    <row r="676" spans="1:4" s="4" customFormat="1" x14ac:dyDescent="0.25">
      <c r="A676" s="135">
        <v>668</v>
      </c>
      <c r="B676" s="226" t="s">
        <v>1664</v>
      </c>
      <c r="C676" s="228" t="s">
        <v>1665</v>
      </c>
      <c r="D676" s="227">
        <v>7750</v>
      </c>
    </row>
    <row r="677" spans="1:4" s="4" customFormat="1" ht="25.5" x14ac:dyDescent="0.25">
      <c r="A677" s="135">
        <v>669</v>
      </c>
      <c r="B677" s="226" t="s">
        <v>1666</v>
      </c>
      <c r="C677" s="228" t="s">
        <v>1667</v>
      </c>
      <c r="D677" s="227">
        <v>13361.47</v>
      </c>
    </row>
    <row r="678" spans="1:4" s="4" customFormat="1" ht="25.5" x14ac:dyDescent="0.25">
      <c r="A678" s="135">
        <v>670</v>
      </c>
      <c r="B678" s="226" t="s">
        <v>1668</v>
      </c>
      <c r="C678" s="228" t="s">
        <v>1669</v>
      </c>
      <c r="D678" s="227">
        <v>3357.71</v>
      </c>
    </row>
    <row r="679" spans="1:4" s="4" customFormat="1" ht="25.5" x14ac:dyDescent="0.25">
      <c r="A679" s="135">
        <v>671</v>
      </c>
      <c r="B679" s="226" t="s">
        <v>1670</v>
      </c>
      <c r="C679" s="228" t="s">
        <v>1671</v>
      </c>
      <c r="D679" s="227">
        <v>1794.18</v>
      </c>
    </row>
    <row r="680" spans="1:4" s="4" customFormat="1" ht="25.5" x14ac:dyDescent="0.25">
      <c r="A680" s="135">
        <v>672</v>
      </c>
      <c r="B680" s="226" t="s">
        <v>1672</v>
      </c>
      <c r="C680" s="228" t="s">
        <v>1673</v>
      </c>
      <c r="D680" s="227">
        <v>1794.18</v>
      </c>
    </row>
    <row r="681" spans="1:4" s="4" customFormat="1" ht="25.5" x14ac:dyDescent="0.25">
      <c r="A681" s="135">
        <v>673</v>
      </c>
      <c r="B681" s="226" t="s">
        <v>1674</v>
      </c>
      <c r="C681" s="228" t="s">
        <v>1675</v>
      </c>
      <c r="D681" s="227">
        <v>1794.18</v>
      </c>
    </row>
    <row r="682" spans="1:4" s="4" customFormat="1" ht="25.5" x14ac:dyDescent="0.25">
      <c r="A682" s="135">
        <v>674</v>
      </c>
      <c r="B682" s="226" t="s">
        <v>1676</v>
      </c>
      <c r="C682" s="228" t="s">
        <v>1677</v>
      </c>
      <c r="D682" s="227">
        <v>1794.18</v>
      </c>
    </row>
    <row r="683" spans="1:4" s="4" customFormat="1" ht="25.5" x14ac:dyDescent="0.25">
      <c r="A683" s="135">
        <v>675</v>
      </c>
      <c r="B683" s="226" t="s">
        <v>1678</v>
      </c>
      <c r="C683" s="228" t="s">
        <v>1679</v>
      </c>
      <c r="D683" s="227">
        <v>1794.18</v>
      </c>
    </row>
    <row r="684" spans="1:4" s="4" customFormat="1" ht="25.5" x14ac:dyDescent="0.25">
      <c r="A684" s="135">
        <v>676</v>
      </c>
      <c r="B684" s="226" t="s">
        <v>1680</v>
      </c>
      <c r="C684" s="228" t="s">
        <v>1681</v>
      </c>
      <c r="D684" s="227">
        <v>1794.18</v>
      </c>
    </row>
    <row r="685" spans="1:4" s="4" customFormat="1" ht="25.5" x14ac:dyDescent="0.25">
      <c r="A685" s="135">
        <v>677</v>
      </c>
      <c r="B685" s="226" t="s">
        <v>1682</v>
      </c>
      <c r="C685" s="228" t="s">
        <v>1683</v>
      </c>
      <c r="D685" s="227">
        <v>3990</v>
      </c>
    </row>
    <row r="686" spans="1:4" s="4" customFormat="1" x14ac:dyDescent="0.25">
      <c r="A686" s="135">
        <v>678</v>
      </c>
      <c r="B686" s="226" t="s">
        <v>1684</v>
      </c>
      <c r="C686" s="228" t="s">
        <v>1685</v>
      </c>
      <c r="D686" s="227">
        <v>2150</v>
      </c>
    </row>
    <row r="687" spans="1:4" s="4" customFormat="1" ht="38.25" x14ac:dyDescent="0.25">
      <c r="A687" s="135">
        <v>679</v>
      </c>
      <c r="B687" s="226" t="s">
        <v>1686</v>
      </c>
      <c r="C687" s="228" t="s">
        <v>1687</v>
      </c>
      <c r="D687" s="227">
        <v>9856</v>
      </c>
    </row>
    <row r="688" spans="1:4" s="4" customFormat="1" ht="38.25" x14ac:dyDescent="0.25">
      <c r="A688" s="135">
        <v>680</v>
      </c>
      <c r="B688" s="226" t="s">
        <v>1688</v>
      </c>
      <c r="C688" s="228" t="s">
        <v>1689</v>
      </c>
      <c r="D688" s="227">
        <v>4860</v>
      </c>
    </row>
    <row r="689" spans="1:4" s="4" customFormat="1" ht="38.25" x14ac:dyDescent="0.25">
      <c r="A689" s="135">
        <v>681</v>
      </c>
      <c r="B689" s="226" t="s">
        <v>1690</v>
      </c>
      <c r="C689" s="228" t="s">
        <v>1689</v>
      </c>
      <c r="D689" s="227">
        <v>4860</v>
      </c>
    </row>
    <row r="690" spans="1:4" s="4" customFormat="1" ht="25.5" x14ac:dyDescent="0.25">
      <c r="A690" s="135">
        <v>682</v>
      </c>
      <c r="B690" s="226" t="s">
        <v>1691</v>
      </c>
      <c r="C690" s="228" t="s">
        <v>1692</v>
      </c>
      <c r="D690" s="227">
        <v>13090</v>
      </c>
    </row>
    <row r="691" spans="1:4" s="4" customFormat="1" ht="25.5" x14ac:dyDescent="0.25">
      <c r="A691" s="135">
        <v>683</v>
      </c>
      <c r="B691" s="226" t="s">
        <v>1693</v>
      </c>
      <c r="C691" s="228" t="s">
        <v>1694</v>
      </c>
      <c r="D691" s="227">
        <v>13090</v>
      </c>
    </row>
    <row r="692" spans="1:4" s="4" customFormat="1" ht="25.5" x14ac:dyDescent="0.25">
      <c r="A692" s="135">
        <v>684</v>
      </c>
      <c r="B692" s="226" t="s">
        <v>1695</v>
      </c>
      <c r="C692" s="228" t="s">
        <v>1696</v>
      </c>
      <c r="D692" s="227">
        <v>8990</v>
      </c>
    </row>
    <row r="693" spans="1:4" s="4" customFormat="1" ht="25.5" x14ac:dyDescent="0.25">
      <c r="A693" s="135">
        <v>685</v>
      </c>
      <c r="B693" s="226" t="s">
        <v>1697</v>
      </c>
      <c r="C693" s="228" t="s">
        <v>1698</v>
      </c>
      <c r="D693" s="227">
        <v>8990</v>
      </c>
    </row>
    <row r="694" spans="1:4" s="4" customFormat="1" ht="25.5" x14ac:dyDescent="0.25">
      <c r="A694" s="135">
        <v>686</v>
      </c>
      <c r="B694" s="226" t="s">
        <v>1699</v>
      </c>
      <c r="C694" s="228" t="s">
        <v>1700</v>
      </c>
      <c r="D694" s="227">
        <v>11900</v>
      </c>
    </row>
    <row r="695" spans="1:4" s="4" customFormat="1" ht="25.5" x14ac:dyDescent="0.25">
      <c r="A695" s="135">
        <v>687</v>
      </c>
      <c r="B695" s="226" t="s">
        <v>1701</v>
      </c>
      <c r="C695" s="228" t="s">
        <v>1702</v>
      </c>
      <c r="D695" s="227">
        <v>3405.44</v>
      </c>
    </row>
    <row r="696" spans="1:4" s="4" customFormat="1" ht="25.5" x14ac:dyDescent="0.25">
      <c r="A696" s="135">
        <v>688</v>
      </c>
      <c r="B696" s="226" t="s">
        <v>1703</v>
      </c>
      <c r="C696" s="228" t="s">
        <v>1702</v>
      </c>
      <c r="D696" s="227">
        <v>3405.44</v>
      </c>
    </row>
    <row r="697" spans="1:4" s="4" customFormat="1" ht="25.5" x14ac:dyDescent="0.25">
      <c r="A697" s="135">
        <v>689</v>
      </c>
      <c r="B697" s="226" t="s">
        <v>1704</v>
      </c>
      <c r="C697" s="228" t="s">
        <v>1702</v>
      </c>
      <c r="D697" s="227">
        <v>3405.44</v>
      </c>
    </row>
    <row r="698" spans="1:4" s="4" customFormat="1" ht="38.25" x14ac:dyDescent="0.25">
      <c r="A698" s="135">
        <v>690</v>
      </c>
      <c r="B698" s="226" t="s">
        <v>1705</v>
      </c>
      <c r="C698" s="228" t="s">
        <v>1706</v>
      </c>
      <c r="D698" s="227">
        <v>18560</v>
      </c>
    </row>
    <row r="699" spans="1:4" s="4" customFormat="1" x14ac:dyDescent="0.25">
      <c r="A699" s="135">
        <v>691</v>
      </c>
      <c r="B699" s="226" t="s">
        <v>1707</v>
      </c>
      <c r="C699" s="228" t="s">
        <v>1708</v>
      </c>
      <c r="D699" s="227">
        <v>12198.17</v>
      </c>
    </row>
    <row r="700" spans="1:4" s="4" customFormat="1" x14ac:dyDescent="0.25">
      <c r="A700" s="135">
        <v>692</v>
      </c>
      <c r="B700" s="226" t="s">
        <v>1709</v>
      </c>
      <c r="C700" s="228" t="s">
        <v>1710</v>
      </c>
      <c r="D700" s="227">
        <v>12360</v>
      </c>
    </row>
    <row r="701" spans="1:4" s="4" customFormat="1" x14ac:dyDescent="0.25">
      <c r="A701" s="135">
        <v>693</v>
      </c>
      <c r="B701" s="226" t="s">
        <v>1711</v>
      </c>
      <c r="C701" s="228" t="s">
        <v>1712</v>
      </c>
      <c r="D701" s="227">
        <v>11900</v>
      </c>
    </row>
    <row r="702" spans="1:4" s="4" customFormat="1" x14ac:dyDescent="0.25">
      <c r="A702" s="135">
        <v>694</v>
      </c>
      <c r="B702" s="226" t="s">
        <v>1713</v>
      </c>
      <c r="C702" s="228" t="s">
        <v>1714</v>
      </c>
      <c r="D702" s="227">
        <v>8275</v>
      </c>
    </row>
    <row r="703" spans="1:4" s="4" customFormat="1" ht="25.5" x14ac:dyDescent="0.25">
      <c r="A703" s="135">
        <v>695</v>
      </c>
      <c r="B703" s="226" t="s">
        <v>1715</v>
      </c>
      <c r="C703" s="228" t="s">
        <v>1716</v>
      </c>
      <c r="D703" s="227">
        <v>5370</v>
      </c>
    </row>
    <row r="704" spans="1:4" s="4" customFormat="1" x14ac:dyDescent="0.25">
      <c r="A704" s="135">
        <v>696</v>
      </c>
      <c r="B704" s="226" t="s">
        <v>1711</v>
      </c>
      <c r="C704" s="228" t="s">
        <v>1717</v>
      </c>
      <c r="D704" s="227">
        <v>11862</v>
      </c>
    </row>
    <row r="705" spans="1:4" s="4" customFormat="1" x14ac:dyDescent="0.25">
      <c r="A705" s="135">
        <v>697</v>
      </c>
      <c r="B705" s="226" t="s">
        <v>1713</v>
      </c>
      <c r="C705" s="228" t="s">
        <v>1717</v>
      </c>
      <c r="D705" s="227">
        <v>11862</v>
      </c>
    </row>
    <row r="706" spans="1:4" s="4" customFormat="1" ht="25.5" x14ac:dyDescent="0.25">
      <c r="A706" s="135">
        <v>698</v>
      </c>
      <c r="B706" s="226" t="s">
        <v>1718</v>
      </c>
      <c r="C706" s="228" t="s">
        <v>1719</v>
      </c>
      <c r="D706" s="227">
        <v>16489</v>
      </c>
    </row>
    <row r="707" spans="1:4" s="4" customFormat="1" ht="25.5" x14ac:dyDescent="0.25">
      <c r="A707" s="135">
        <v>699</v>
      </c>
      <c r="B707" s="226" t="s">
        <v>1720</v>
      </c>
      <c r="C707" s="228" t="s">
        <v>1719</v>
      </c>
      <c r="D707" s="227">
        <v>16489</v>
      </c>
    </row>
    <row r="708" spans="1:4" s="4" customFormat="1" ht="25.5" x14ac:dyDescent="0.25">
      <c r="A708" s="135">
        <v>700</v>
      </c>
      <c r="B708" s="226" t="s">
        <v>1721</v>
      </c>
      <c r="C708" s="228" t="s">
        <v>1722</v>
      </c>
      <c r="D708" s="227">
        <v>137500</v>
      </c>
    </row>
    <row r="709" spans="1:4" s="4" customFormat="1" ht="25.5" x14ac:dyDescent="0.25">
      <c r="A709" s="135">
        <v>701</v>
      </c>
      <c r="B709" s="226" t="s">
        <v>1723</v>
      </c>
      <c r="C709" s="228" t="s">
        <v>1724</v>
      </c>
      <c r="D709" s="227">
        <v>21987.5</v>
      </c>
    </row>
    <row r="710" spans="1:4" s="4" customFormat="1" x14ac:dyDescent="0.25">
      <c r="A710" s="135">
        <v>702</v>
      </c>
      <c r="B710" s="226" t="s">
        <v>748</v>
      </c>
      <c r="C710" s="228" t="s">
        <v>1725</v>
      </c>
      <c r="D710" s="227">
        <v>12499.13</v>
      </c>
    </row>
    <row r="711" spans="1:4" s="4" customFormat="1" x14ac:dyDescent="0.25">
      <c r="A711" s="135">
        <v>703</v>
      </c>
      <c r="B711" s="226" t="s">
        <v>649</v>
      </c>
      <c r="C711" s="228" t="s">
        <v>1726</v>
      </c>
      <c r="D711" s="227">
        <v>10498.27</v>
      </c>
    </row>
    <row r="712" spans="1:4" s="4" customFormat="1" x14ac:dyDescent="0.25">
      <c r="A712" s="135">
        <v>704</v>
      </c>
      <c r="B712" s="226" t="s">
        <v>684</v>
      </c>
      <c r="C712" s="228" t="s">
        <v>1727</v>
      </c>
      <c r="D712" s="227">
        <v>4912.07</v>
      </c>
    </row>
    <row r="713" spans="1:4" s="4" customFormat="1" x14ac:dyDescent="0.25">
      <c r="A713" s="135">
        <v>705</v>
      </c>
      <c r="B713" s="226" t="s">
        <v>1728</v>
      </c>
      <c r="C713" s="228" t="s">
        <v>1729</v>
      </c>
      <c r="D713" s="227">
        <v>2966</v>
      </c>
    </row>
    <row r="714" spans="1:4" s="4" customFormat="1" x14ac:dyDescent="0.25">
      <c r="A714" s="135">
        <v>706</v>
      </c>
      <c r="B714" s="226" t="s">
        <v>1730</v>
      </c>
      <c r="C714" s="228" t="s">
        <v>1731</v>
      </c>
      <c r="D714" s="227">
        <v>2757.76</v>
      </c>
    </row>
    <row r="715" spans="1:4" s="4" customFormat="1" ht="25.5" x14ac:dyDescent="0.25">
      <c r="A715" s="135">
        <v>707</v>
      </c>
      <c r="B715" s="226" t="s">
        <v>1732</v>
      </c>
      <c r="C715" s="228" t="s">
        <v>1733</v>
      </c>
      <c r="D715" s="227">
        <v>15200</v>
      </c>
    </row>
    <row r="716" spans="1:4" s="4" customFormat="1" ht="25.5" x14ac:dyDescent="0.25">
      <c r="A716" s="135">
        <v>708</v>
      </c>
      <c r="B716" s="226" t="s">
        <v>1734</v>
      </c>
      <c r="C716" s="228" t="s">
        <v>1735</v>
      </c>
      <c r="D716" s="227">
        <v>3000</v>
      </c>
    </row>
    <row r="717" spans="1:4" s="4" customFormat="1" ht="25.5" x14ac:dyDescent="0.25">
      <c r="A717" s="135">
        <v>709</v>
      </c>
      <c r="B717" s="226" t="s">
        <v>1736</v>
      </c>
      <c r="C717" s="228" t="s">
        <v>1737</v>
      </c>
      <c r="D717" s="227">
        <v>2509.2199999999998</v>
      </c>
    </row>
    <row r="718" spans="1:4" s="4" customFormat="1" ht="25.5" x14ac:dyDescent="0.25">
      <c r="A718" s="135">
        <v>710</v>
      </c>
      <c r="B718" s="226" t="s">
        <v>1738</v>
      </c>
      <c r="C718" s="228" t="s">
        <v>1739</v>
      </c>
      <c r="D718" s="227">
        <v>11500</v>
      </c>
    </row>
    <row r="719" spans="1:4" s="4" customFormat="1" x14ac:dyDescent="0.25">
      <c r="A719" s="135">
        <v>711</v>
      </c>
      <c r="B719" s="226" t="s">
        <v>1740</v>
      </c>
      <c r="C719" s="228" t="s">
        <v>1741</v>
      </c>
      <c r="D719" s="227">
        <v>19000</v>
      </c>
    </row>
    <row r="720" spans="1:4" s="4" customFormat="1" x14ac:dyDescent="0.25">
      <c r="A720" s="135">
        <v>712</v>
      </c>
      <c r="B720" s="226" t="s">
        <v>1742</v>
      </c>
      <c r="C720" s="228" t="s">
        <v>1743</v>
      </c>
      <c r="D720" s="227">
        <v>2930.17</v>
      </c>
    </row>
    <row r="721" spans="1:4" s="4" customFormat="1" x14ac:dyDescent="0.25">
      <c r="A721" s="135">
        <v>713</v>
      </c>
      <c r="B721" s="226" t="s">
        <v>1744</v>
      </c>
      <c r="C721" s="228" t="s">
        <v>1745</v>
      </c>
      <c r="D721" s="227">
        <v>11424.13</v>
      </c>
    </row>
    <row r="722" spans="1:4" s="4" customFormat="1" x14ac:dyDescent="0.25">
      <c r="A722" s="135">
        <v>714</v>
      </c>
      <c r="B722" s="226" t="s">
        <v>1746</v>
      </c>
      <c r="C722" s="228" t="s">
        <v>1747</v>
      </c>
      <c r="D722" s="227">
        <v>2997.57</v>
      </c>
    </row>
    <row r="723" spans="1:4" s="4" customFormat="1" x14ac:dyDescent="0.25">
      <c r="A723" s="135">
        <v>715</v>
      </c>
      <c r="B723" s="226" t="s">
        <v>1748</v>
      </c>
      <c r="C723" s="228" t="s">
        <v>1749</v>
      </c>
      <c r="D723" s="227">
        <v>5980</v>
      </c>
    </row>
    <row r="724" spans="1:4" s="4" customFormat="1" x14ac:dyDescent="0.25">
      <c r="A724" s="135">
        <v>716</v>
      </c>
      <c r="B724" s="226" t="s">
        <v>1750</v>
      </c>
      <c r="C724" s="228" t="s">
        <v>1751</v>
      </c>
      <c r="D724" s="227">
        <v>10591</v>
      </c>
    </row>
    <row r="725" spans="1:4" s="4" customFormat="1" x14ac:dyDescent="0.25">
      <c r="A725" s="135">
        <v>717</v>
      </c>
      <c r="B725" s="226" t="s">
        <v>1752</v>
      </c>
      <c r="C725" s="228" t="s">
        <v>1753</v>
      </c>
      <c r="D725" s="227">
        <v>2530</v>
      </c>
    </row>
    <row r="726" spans="1:4" s="4" customFormat="1" x14ac:dyDescent="0.25">
      <c r="A726" s="135">
        <v>718</v>
      </c>
      <c r="B726" s="226" t="s">
        <v>1754</v>
      </c>
      <c r="C726" s="228" t="s">
        <v>1753</v>
      </c>
      <c r="D726" s="227">
        <v>2415</v>
      </c>
    </row>
    <row r="727" spans="1:4" s="4" customFormat="1" x14ac:dyDescent="0.25">
      <c r="A727" s="135">
        <v>719</v>
      </c>
      <c r="B727" s="226" t="s">
        <v>1755</v>
      </c>
      <c r="C727" s="228" t="s">
        <v>1753</v>
      </c>
      <c r="D727" s="227">
        <v>2415</v>
      </c>
    </row>
    <row r="728" spans="1:4" s="4" customFormat="1" ht="25.5" x14ac:dyDescent="0.25">
      <c r="A728" s="135">
        <v>720</v>
      </c>
      <c r="B728" s="226" t="s">
        <v>1756</v>
      </c>
      <c r="C728" s="228" t="s">
        <v>1757</v>
      </c>
      <c r="D728" s="227">
        <v>3484.5</v>
      </c>
    </row>
    <row r="729" spans="1:4" s="4" customFormat="1" ht="38.25" x14ac:dyDescent="0.25">
      <c r="A729" s="135">
        <v>721</v>
      </c>
      <c r="B729" s="226" t="s">
        <v>1758</v>
      </c>
      <c r="C729" s="228" t="s">
        <v>1759</v>
      </c>
      <c r="D729" s="227">
        <v>14145</v>
      </c>
    </row>
    <row r="730" spans="1:4" s="4" customFormat="1" ht="25.5" x14ac:dyDescent="0.25">
      <c r="A730" s="135">
        <v>722</v>
      </c>
      <c r="B730" s="226" t="s">
        <v>1760</v>
      </c>
      <c r="C730" s="228" t="s">
        <v>1761</v>
      </c>
      <c r="D730" s="227">
        <v>10557</v>
      </c>
    </row>
    <row r="731" spans="1:4" s="4" customFormat="1" ht="38.25" x14ac:dyDescent="0.25">
      <c r="A731" s="135">
        <v>723</v>
      </c>
      <c r="B731" s="226" t="s">
        <v>1762</v>
      </c>
      <c r="C731" s="228" t="s">
        <v>1763</v>
      </c>
      <c r="D731" s="227">
        <v>430.1</v>
      </c>
    </row>
    <row r="732" spans="1:4" s="4" customFormat="1" ht="38.25" x14ac:dyDescent="0.25">
      <c r="A732" s="135">
        <v>724</v>
      </c>
      <c r="B732" s="226" t="s">
        <v>1764</v>
      </c>
      <c r="C732" s="228" t="s">
        <v>1765</v>
      </c>
      <c r="D732" s="227">
        <v>598</v>
      </c>
    </row>
    <row r="733" spans="1:4" s="4" customFormat="1" x14ac:dyDescent="0.25">
      <c r="A733" s="135">
        <v>725</v>
      </c>
      <c r="B733" s="226" t="s">
        <v>1766</v>
      </c>
      <c r="C733" s="228" t="s">
        <v>1767</v>
      </c>
      <c r="D733" s="227">
        <v>16330</v>
      </c>
    </row>
    <row r="734" spans="1:4" s="4" customFormat="1" ht="38.25" x14ac:dyDescent="0.25">
      <c r="A734" s="135">
        <v>726</v>
      </c>
      <c r="B734" s="226" t="s">
        <v>1768</v>
      </c>
      <c r="C734" s="228" t="s">
        <v>1769</v>
      </c>
      <c r="D734" s="227">
        <v>159562.5</v>
      </c>
    </row>
    <row r="735" spans="1:4" s="4" customFormat="1" ht="25.5" x14ac:dyDescent="0.25">
      <c r="A735" s="135">
        <v>727</v>
      </c>
      <c r="B735" s="226" t="s">
        <v>1768</v>
      </c>
      <c r="C735" s="228" t="s">
        <v>1770</v>
      </c>
      <c r="D735" s="227">
        <v>8400</v>
      </c>
    </row>
    <row r="736" spans="1:4" s="4" customFormat="1" ht="51" x14ac:dyDescent="0.25">
      <c r="A736" s="135">
        <v>728</v>
      </c>
      <c r="B736" s="226" t="s">
        <v>1771</v>
      </c>
      <c r="C736" s="228" t="s">
        <v>1772</v>
      </c>
      <c r="D736" s="227">
        <v>327000</v>
      </c>
    </row>
    <row r="737" spans="1:4" s="4" customFormat="1" ht="76.5" x14ac:dyDescent="0.25">
      <c r="A737" s="135">
        <v>729</v>
      </c>
      <c r="B737" s="226" t="s">
        <v>1773</v>
      </c>
      <c r="C737" s="228" t="s">
        <v>1774</v>
      </c>
      <c r="D737" s="227">
        <v>42700</v>
      </c>
    </row>
    <row r="738" spans="1:4" s="4" customFormat="1" x14ac:dyDescent="0.25">
      <c r="A738" s="135">
        <v>730</v>
      </c>
      <c r="B738" s="226" t="s">
        <v>1775</v>
      </c>
      <c r="C738" s="228" t="s">
        <v>1776</v>
      </c>
      <c r="D738" s="227">
        <v>8105</v>
      </c>
    </row>
    <row r="739" spans="1:4" s="4" customFormat="1" x14ac:dyDescent="0.25">
      <c r="A739" s="135">
        <v>731</v>
      </c>
      <c r="B739" s="226" t="s">
        <v>1777</v>
      </c>
      <c r="C739" s="228" t="s">
        <v>1778</v>
      </c>
      <c r="D739" s="227">
        <v>2150</v>
      </c>
    </row>
    <row r="740" spans="1:4" s="4" customFormat="1" x14ac:dyDescent="0.25">
      <c r="A740" s="135">
        <v>732</v>
      </c>
      <c r="B740" s="226" t="s">
        <v>1779</v>
      </c>
      <c r="C740" s="228" t="s">
        <v>1780</v>
      </c>
      <c r="D740" s="227">
        <v>1705</v>
      </c>
    </row>
    <row r="741" spans="1:4" s="4" customFormat="1" ht="25.5" x14ac:dyDescent="0.25">
      <c r="A741" s="135">
        <v>733</v>
      </c>
      <c r="B741" s="226" t="s">
        <v>1781</v>
      </c>
      <c r="C741" s="228" t="s">
        <v>1782</v>
      </c>
      <c r="D741" s="227">
        <v>11009.28</v>
      </c>
    </row>
    <row r="742" spans="1:4" s="4" customFormat="1" x14ac:dyDescent="0.25">
      <c r="A742" s="135">
        <v>734</v>
      </c>
      <c r="B742" s="226" t="s">
        <v>1783</v>
      </c>
      <c r="C742" s="228" t="s">
        <v>1753</v>
      </c>
      <c r="D742" s="227">
        <v>2530</v>
      </c>
    </row>
    <row r="743" spans="1:4" s="4" customFormat="1" ht="63.75" x14ac:dyDescent="0.25">
      <c r="A743" s="135">
        <v>735</v>
      </c>
      <c r="B743" s="226" t="s">
        <v>1784</v>
      </c>
      <c r="C743" s="228" t="s">
        <v>1785</v>
      </c>
      <c r="D743" s="227">
        <v>5175</v>
      </c>
    </row>
    <row r="744" spans="1:4" s="4" customFormat="1" ht="25.5" x14ac:dyDescent="0.25">
      <c r="A744" s="135">
        <v>736</v>
      </c>
      <c r="B744" s="226" t="s">
        <v>1786</v>
      </c>
      <c r="C744" s="228" t="s">
        <v>1787</v>
      </c>
      <c r="D744" s="227">
        <v>2770.35</v>
      </c>
    </row>
    <row r="745" spans="1:4" s="4" customFormat="1" ht="25.5" x14ac:dyDescent="0.25">
      <c r="A745" s="135">
        <v>737</v>
      </c>
      <c r="B745" s="226" t="s">
        <v>1788</v>
      </c>
      <c r="C745" s="228" t="s">
        <v>1787</v>
      </c>
      <c r="D745" s="227">
        <v>2770.35</v>
      </c>
    </row>
    <row r="746" spans="1:4" s="4" customFormat="1" ht="38.25" x14ac:dyDescent="0.25">
      <c r="A746" s="135">
        <v>738</v>
      </c>
      <c r="B746" s="226" t="s">
        <v>1789</v>
      </c>
      <c r="C746" s="228" t="s">
        <v>1790</v>
      </c>
      <c r="D746" s="227">
        <v>12420</v>
      </c>
    </row>
    <row r="747" spans="1:4" s="4" customFormat="1" ht="76.5" x14ac:dyDescent="0.25">
      <c r="A747" s="135">
        <v>739</v>
      </c>
      <c r="B747" s="226" t="s">
        <v>1791</v>
      </c>
      <c r="C747" s="228" t="s">
        <v>1792</v>
      </c>
      <c r="D747" s="227">
        <v>7475</v>
      </c>
    </row>
    <row r="748" spans="1:4" s="4" customFormat="1" x14ac:dyDescent="0.25">
      <c r="A748" s="135">
        <v>740</v>
      </c>
      <c r="B748" s="226" t="s">
        <v>1793</v>
      </c>
      <c r="C748" s="228" t="s">
        <v>1794</v>
      </c>
      <c r="D748" s="227">
        <v>2875</v>
      </c>
    </row>
    <row r="749" spans="1:4" s="4" customFormat="1" ht="102" x14ac:dyDescent="0.25">
      <c r="A749" s="135">
        <v>741</v>
      </c>
      <c r="B749" s="226" t="s">
        <v>1795</v>
      </c>
      <c r="C749" s="228" t="s">
        <v>1796</v>
      </c>
      <c r="D749" s="227">
        <v>74980</v>
      </c>
    </row>
    <row r="750" spans="1:4" s="4" customFormat="1" x14ac:dyDescent="0.25">
      <c r="A750" s="135">
        <v>742</v>
      </c>
      <c r="B750" s="226" t="s">
        <v>1797</v>
      </c>
      <c r="C750" s="228" t="s">
        <v>1798</v>
      </c>
      <c r="D750" s="227">
        <v>173500</v>
      </c>
    </row>
    <row r="751" spans="1:4" s="4" customFormat="1" ht="38.25" x14ac:dyDescent="0.25">
      <c r="A751" s="135">
        <v>743</v>
      </c>
      <c r="B751" s="226" t="s">
        <v>1799</v>
      </c>
      <c r="C751" s="228" t="s">
        <v>1800</v>
      </c>
      <c r="D751" s="227">
        <v>67275</v>
      </c>
    </row>
    <row r="752" spans="1:4" s="4" customFormat="1" ht="25.5" x14ac:dyDescent="0.25">
      <c r="A752" s="135">
        <v>744</v>
      </c>
      <c r="B752" s="226" t="s">
        <v>1801</v>
      </c>
      <c r="C752" s="228" t="s">
        <v>1802</v>
      </c>
      <c r="D752" s="227">
        <v>1171.8499999999999</v>
      </c>
    </row>
    <row r="753" spans="1:4" s="4" customFormat="1" ht="25.5" x14ac:dyDescent="0.25">
      <c r="A753" s="135">
        <v>745</v>
      </c>
      <c r="B753" s="226" t="s">
        <v>1803</v>
      </c>
      <c r="C753" s="228" t="s">
        <v>1804</v>
      </c>
      <c r="D753" s="227">
        <v>1171.8499999999999</v>
      </c>
    </row>
    <row r="754" spans="1:4" s="4" customFormat="1" x14ac:dyDescent="0.25">
      <c r="A754" s="135">
        <v>746</v>
      </c>
      <c r="B754" s="226" t="s">
        <v>1805</v>
      </c>
      <c r="C754" s="228" t="s">
        <v>1806</v>
      </c>
      <c r="D754" s="227">
        <v>643.29999999999995</v>
      </c>
    </row>
    <row r="755" spans="1:4" s="4" customFormat="1" x14ac:dyDescent="0.25">
      <c r="A755" s="135">
        <v>747</v>
      </c>
      <c r="B755" s="226" t="s">
        <v>1807</v>
      </c>
      <c r="C755" s="228" t="s">
        <v>1808</v>
      </c>
      <c r="D755" s="227">
        <v>6841.47</v>
      </c>
    </row>
    <row r="756" spans="1:4" s="4" customFormat="1" x14ac:dyDescent="0.25">
      <c r="A756" s="135">
        <v>748</v>
      </c>
      <c r="B756" s="226" t="s">
        <v>1809</v>
      </c>
      <c r="C756" s="228" t="s">
        <v>1810</v>
      </c>
      <c r="D756" s="227">
        <v>5003.1000000000004</v>
      </c>
    </row>
    <row r="757" spans="1:4" s="4" customFormat="1" ht="25.5" x14ac:dyDescent="0.25">
      <c r="A757" s="135">
        <v>749</v>
      </c>
      <c r="B757" s="226" t="s">
        <v>1811</v>
      </c>
      <c r="C757" s="228" t="s">
        <v>1812</v>
      </c>
      <c r="D757" s="227">
        <v>2000</v>
      </c>
    </row>
    <row r="758" spans="1:4" s="4" customFormat="1" ht="25.5" x14ac:dyDescent="0.25">
      <c r="A758" s="135">
        <v>750</v>
      </c>
      <c r="B758" s="226" t="s">
        <v>1813</v>
      </c>
      <c r="C758" s="228" t="s">
        <v>1814</v>
      </c>
      <c r="D758" s="227">
        <v>2500</v>
      </c>
    </row>
    <row r="759" spans="1:4" s="4" customFormat="1" x14ac:dyDescent="0.25">
      <c r="A759" s="135">
        <v>751</v>
      </c>
      <c r="B759" s="226" t="s">
        <v>1815</v>
      </c>
      <c r="C759" s="228" t="s">
        <v>1816</v>
      </c>
      <c r="D759" s="227">
        <v>14040</v>
      </c>
    </row>
    <row r="760" spans="1:4" s="4" customFormat="1" x14ac:dyDescent="0.25">
      <c r="A760" s="135">
        <v>752</v>
      </c>
      <c r="B760" s="226" t="s">
        <v>1817</v>
      </c>
      <c r="C760" s="228" t="s">
        <v>1818</v>
      </c>
      <c r="D760" s="227">
        <v>4862</v>
      </c>
    </row>
    <row r="761" spans="1:4" s="4" customFormat="1" x14ac:dyDescent="0.25">
      <c r="A761" s="135">
        <v>753</v>
      </c>
      <c r="B761" s="226" t="s">
        <v>1819</v>
      </c>
      <c r="C761" s="228" t="s">
        <v>1820</v>
      </c>
      <c r="D761" s="227">
        <v>15797.07</v>
      </c>
    </row>
    <row r="762" spans="1:4" s="4" customFormat="1" ht="51" x14ac:dyDescent="0.25">
      <c r="A762" s="135">
        <v>754</v>
      </c>
      <c r="B762" s="226" t="s">
        <v>1821</v>
      </c>
      <c r="C762" s="228" t="s">
        <v>1822</v>
      </c>
      <c r="D762" s="227">
        <v>2766400</v>
      </c>
    </row>
    <row r="763" spans="1:4" s="4" customFormat="1" ht="38.25" x14ac:dyDescent="0.25">
      <c r="A763" s="135">
        <v>755</v>
      </c>
      <c r="B763" s="226" t="s">
        <v>1823</v>
      </c>
      <c r="C763" s="228" t="s">
        <v>1824</v>
      </c>
      <c r="D763" s="227">
        <v>2766400</v>
      </c>
    </row>
    <row r="764" spans="1:4" s="4" customFormat="1" ht="63.75" x14ac:dyDescent="0.25">
      <c r="A764" s="135">
        <v>756</v>
      </c>
      <c r="B764" s="226" t="s">
        <v>1825</v>
      </c>
      <c r="C764" s="228" t="s">
        <v>1826</v>
      </c>
      <c r="D764" s="227">
        <v>626524.25</v>
      </c>
    </row>
    <row r="765" spans="1:4" s="4" customFormat="1" ht="51" x14ac:dyDescent="0.25">
      <c r="A765" s="135">
        <v>757</v>
      </c>
      <c r="B765" s="226" t="s">
        <v>1827</v>
      </c>
      <c r="C765" s="228" t="s">
        <v>1828</v>
      </c>
      <c r="D765" s="227">
        <v>512610.75</v>
      </c>
    </row>
    <row r="766" spans="1:4" s="4" customFormat="1" ht="63.75" x14ac:dyDescent="0.25">
      <c r="A766" s="135">
        <v>758</v>
      </c>
      <c r="B766" s="226" t="s">
        <v>1829</v>
      </c>
      <c r="C766" s="228" t="s">
        <v>1830</v>
      </c>
      <c r="D766" s="227">
        <v>20485.39</v>
      </c>
    </row>
    <row r="767" spans="1:4" s="4" customFormat="1" x14ac:dyDescent="0.25">
      <c r="A767" s="135">
        <v>759</v>
      </c>
      <c r="B767" s="226" t="s">
        <v>1831</v>
      </c>
      <c r="C767" s="228" t="s">
        <v>1832</v>
      </c>
      <c r="D767" s="227">
        <v>5430.25</v>
      </c>
    </row>
    <row r="768" spans="1:4" s="4" customFormat="1" ht="25.5" x14ac:dyDescent="0.25">
      <c r="A768" s="135">
        <v>760</v>
      </c>
      <c r="B768" s="226" t="s">
        <v>1833</v>
      </c>
      <c r="C768" s="228" t="s">
        <v>1834</v>
      </c>
      <c r="D768" s="227">
        <v>35588.230000000003</v>
      </c>
    </row>
    <row r="769" spans="1:4" s="4" customFormat="1" ht="25.5" x14ac:dyDescent="0.25">
      <c r="A769" s="135">
        <v>761</v>
      </c>
      <c r="B769" s="226" t="s">
        <v>1835</v>
      </c>
      <c r="C769" s="228" t="s">
        <v>1836</v>
      </c>
      <c r="D769" s="227">
        <v>59083.97</v>
      </c>
    </row>
    <row r="770" spans="1:4" s="4" customFormat="1" ht="25.5" x14ac:dyDescent="0.25">
      <c r="A770" s="135">
        <v>762</v>
      </c>
      <c r="B770" s="226" t="s">
        <v>1837</v>
      </c>
      <c r="C770" s="228" t="s">
        <v>1838</v>
      </c>
      <c r="D770" s="227">
        <v>11803.32</v>
      </c>
    </row>
    <row r="771" spans="1:4" s="4" customFormat="1" ht="25.5" x14ac:dyDescent="0.25">
      <c r="A771" s="135">
        <v>763</v>
      </c>
      <c r="B771" s="226" t="s">
        <v>1839</v>
      </c>
      <c r="C771" s="228" t="s">
        <v>1840</v>
      </c>
      <c r="D771" s="227">
        <v>2975.63</v>
      </c>
    </row>
    <row r="772" spans="1:4" s="4" customFormat="1" ht="25.5" x14ac:dyDescent="0.25">
      <c r="A772" s="135">
        <v>764</v>
      </c>
      <c r="B772" s="226" t="s">
        <v>1839</v>
      </c>
      <c r="C772" s="228" t="s">
        <v>1840</v>
      </c>
      <c r="D772" s="227">
        <v>2975.63</v>
      </c>
    </row>
    <row r="773" spans="1:4" s="4" customFormat="1" ht="25.5" x14ac:dyDescent="0.25">
      <c r="A773" s="135">
        <v>765</v>
      </c>
      <c r="B773" s="226" t="s">
        <v>1841</v>
      </c>
      <c r="C773" s="228" t="s">
        <v>1842</v>
      </c>
      <c r="D773" s="227">
        <v>809.89</v>
      </c>
    </row>
    <row r="774" spans="1:4" s="4" customFormat="1" ht="38.25" x14ac:dyDescent="0.25">
      <c r="A774" s="135">
        <v>766</v>
      </c>
      <c r="B774" s="226" t="s">
        <v>1843</v>
      </c>
      <c r="C774" s="228" t="s">
        <v>1844</v>
      </c>
      <c r="D774" s="227">
        <v>3570.75</v>
      </c>
    </row>
    <row r="775" spans="1:4" s="4" customFormat="1" x14ac:dyDescent="0.25">
      <c r="A775" s="135">
        <v>767</v>
      </c>
      <c r="B775" s="226" t="s">
        <v>1845</v>
      </c>
      <c r="C775" s="228" t="s">
        <v>1846</v>
      </c>
      <c r="D775" s="227">
        <v>694.32</v>
      </c>
    </row>
    <row r="776" spans="1:4" s="4" customFormat="1" x14ac:dyDescent="0.25">
      <c r="A776" s="135">
        <v>768</v>
      </c>
      <c r="B776" s="226" t="s">
        <v>1847</v>
      </c>
      <c r="C776" s="228" t="s">
        <v>1848</v>
      </c>
      <c r="D776" s="227">
        <v>991.88</v>
      </c>
    </row>
    <row r="777" spans="1:4" s="4" customFormat="1" x14ac:dyDescent="0.25">
      <c r="A777" s="135">
        <v>769</v>
      </c>
      <c r="B777" s="226" t="s">
        <v>1849</v>
      </c>
      <c r="C777" s="228" t="s">
        <v>495</v>
      </c>
      <c r="D777" s="227">
        <v>3967.5</v>
      </c>
    </row>
    <row r="778" spans="1:4" s="4" customFormat="1" x14ac:dyDescent="0.25">
      <c r="A778" s="135">
        <v>770</v>
      </c>
      <c r="B778" s="226" t="s">
        <v>1850</v>
      </c>
      <c r="C778" s="228" t="s">
        <v>1851</v>
      </c>
      <c r="D778" s="227">
        <v>10910.63</v>
      </c>
    </row>
    <row r="779" spans="1:4" s="4" customFormat="1" x14ac:dyDescent="0.25">
      <c r="A779" s="135">
        <v>771</v>
      </c>
      <c r="B779" s="226" t="s">
        <v>1852</v>
      </c>
      <c r="C779" s="228" t="s">
        <v>1853</v>
      </c>
      <c r="D779" s="227">
        <v>8232.57</v>
      </c>
    </row>
    <row r="780" spans="1:4" s="4" customFormat="1" x14ac:dyDescent="0.25">
      <c r="A780" s="135">
        <v>772</v>
      </c>
      <c r="B780" s="226" t="s">
        <v>1854</v>
      </c>
      <c r="C780" s="228" t="s">
        <v>1855</v>
      </c>
      <c r="D780" s="227">
        <v>1269.5999999999999</v>
      </c>
    </row>
    <row r="781" spans="1:4" s="4" customFormat="1" x14ac:dyDescent="0.25">
      <c r="A781" s="135">
        <v>773</v>
      </c>
      <c r="B781" s="226" t="s">
        <v>1856</v>
      </c>
      <c r="C781" s="228" t="s">
        <v>1857</v>
      </c>
      <c r="D781" s="227">
        <v>1686.18</v>
      </c>
    </row>
    <row r="782" spans="1:4" s="4" customFormat="1" x14ac:dyDescent="0.25">
      <c r="A782" s="135">
        <v>774</v>
      </c>
      <c r="B782" s="226" t="s">
        <v>1858</v>
      </c>
      <c r="C782" s="228" t="s">
        <v>1859</v>
      </c>
      <c r="D782" s="227">
        <v>34241.24</v>
      </c>
    </row>
    <row r="783" spans="1:4" s="4" customFormat="1" x14ac:dyDescent="0.25">
      <c r="A783" s="135">
        <v>775</v>
      </c>
      <c r="B783" s="226" t="s">
        <v>1860</v>
      </c>
      <c r="C783" s="228" t="s">
        <v>1861</v>
      </c>
      <c r="D783" s="227">
        <v>8430.93</v>
      </c>
    </row>
    <row r="784" spans="1:4" s="4" customFormat="1" x14ac:dyDescent="0.25">
      <c r="A784" s="135">
        <v>776</v>
      </c>
      <c r="B784" s="226" t="s">
        <v>1862</v>
      </c>
      <c r="C784" s="228" t="s">
        <v>1863</v>
      </c>
      <c r="D784" s="227">
        <v>10811.43</v>
      </c>
    </row>
    <row r="785" spans="1:4" s="4" customFormat="1" x14ac:dyDescent="0.25">
      <c r="A785" s="135">
        <v>777</v>
      </c>
      <c r="B785" s="226" t="s">
        <v>1864</v>
      </c>
      <c r="C785" s="228" t="s">
        <v>1865</v>
      </c>
      <c r="D785" s="227">
        <v>6645.56</v>
      </c>
    </row>
    <row r="786" spans="1:4" s="4" customFormat="1" x14ac:dyDescent="0.25">
      <c r="A786" s="135">
        <v>778</v>
      </c>
      <c r="B786" s="226" t="s">
        <v>1866</v>
      </c>
      <c r="C786" s="228" t="s">
        <v>1867</v>
      </c>
      <c r="D786" s="227">
        <v>2290</v>
      </c>
    </row>
    <row r="787" spans="1:4" s="4" customFormat="1" ht="25.5" x14ac:dyDescent="0.25">
      <c r="A787" s="135">
        <v>779</v>
      </c>
      <c r="B787" s="226" t="s">
        <v>1868</v>
      </c>
      <c r="C787" s="228" t="s">
        <v>1869</v>
      </c>
      <c r="D787" s="227">
        <v>24715</v>
      </c>
    </row>
    <row r="788" spans="1:4" s="4" customFormat="1" ht="25.5" x14ac:dyDescent="0.25">
      <c r="A788" s="135">
        <v>780</v>
      </c>
      <c r="B788" s="226" t="s">
        <v>1870</v>
      </c>
      <c r="C788" s="228" t="s">
        <v>1871</v>
      </c>
      <c r="D788" s="227">
        <v>26648</v>
      </c>
    </row>
    <row r="789" spans="1:4" s="4" customFormat="1" ht="25.5" x14ac:dyDescent="0.25">
      <c r="A789" s="135">
        <v>781</v>
      </c>
      <c r="B789" s="226" t="s">
        <v>1872</v>
      </c>
      <c r="C789" s="228" t="s">
        <v>1873</v>
      </c>
      <c r="D789" s="227">
        <v>127000</v>
      </c>
    </row>
    <row r="790" spans="1:4" s="4" customFormat="1" ht="25.5" x14ac:dyDescent="0.25">
      <c r="A790" s="135">
        <v>782</v>
      </c>
      <c r="B790" s="226" t="s">
        <v>1874</v>
      </c>
      <c r="C790" s="228" t="s">
        <v>1875</v>
      </c>
      <c r="D790" s="227">
        <v>3439.66</v>
      </c>
    </row>
    <row r="791" spans="1:4" s="4" customFormat="1" ht="25.5" x14ac:dyDescent="0.25">
      <c r="A791" s="135">
        <v>783</v>
      </c>
      <c r="B791" s="226" t="s">
        <v>1876</v>
      </c>
      <c r="C791" s="228" t="s">
        <v>1877</v>
      </c>
      <c r="D791" s="227">
        <v>3439.66</v>
      </c>
    </row>
    <row r="792" spans="1:4" s="4" customFormat="1" ht="25.5" x14ac:dyDescent="0.25">
      <c r="A792" s="135">
        <v>784</v>
      </c>
      <c r="B792" s="226" t="s">
        <v>1878</v>
      </c>
      <c r="C792" s="228" t="s">
        <v>1879</v>
      </c>
      <c r="D792" s="227">
        <v>3439.66</v>
      </c>
    </row>
    <row r="793" spans="1:4" s="4" customFormat="1" ht="25.5" x14ac:dyDescent="0.25">
      <c r="A793" s="135">
        <v>785</v>
      </c>
      <c r="B793" s="226" t="s">
        <v>1880</v>
      </c>
      <c r="C793" s="228" t="s">
        <v>1881</v>
      </c>
      <c r="D793" s="227">
        <v>14400</v>
      </c>
    </row>
    <row r="794" spans="1:4" s="4" customFormat="1" ht="25.5" x14ac:dyDescent="0.25">
      <c r="A794" s="135">
        <v>786</v>
      </c>
      <c r="B794" s="226" t="s">
        <v>1882</v>
      </c>
      <c r="C794" s="228" t="s">
        <v>1883</v>
      </c>
      <c r="D794" s="227">
        <v>1690</v>
      </c>
    </row>
    <row r="795" spans="1:4" s="4" customFormat="1" ht="25.5" x14ac:dyDescent="0.25">
      <c r="A795" s="135">
        <v>787</v>
      </c>
      <c r="B795" s="226" t="s">
        <v>1884</v>
      </c>
      <c r="C795" s="228" t="s">
        <v>1885</v>
      </c>
      <c r="D795" s="227">
        <v>3280</v>
      </c>
    </row>
    <row r="796" spans="1:4" s="4" customFormat="1" ht="25.5" x14ac:dyDescent="0.25">
      <c r="A796" s="135">
        <v>788</v>
      </c>
      <c r="B796" s="226" t="s">
        <v>1886</v>
      </c>
      <c r="C796" s="228" t="s">
        <v>1887</v>
      </c>
      <c r="D796" s="227">
        <v>5570</v>
      </c>
    </row>
    <row r="797" spans="1:4" s="4" customFormat="1" ht="25.5" x14ac:dyDescent="0.25">
      <c r="A797" s="135">
        <v>789</v>
      </c>
      <c r="B797" s="226" t="s">
        <v>1888</v>
      </c>
      <c r="C797" s="228" t="s">
        <v>1887</v>
      </c>
      <c r="D797" s="227">
        <v>5570</v>
      </c>
    </row>
    <row r="798" spans="1:4" s="4" customFormat="1" ht="25.5" x14ac:dyDescent="0.25">
      <c r="A798" s="135">
        <v>790</v>
      </c>
      <c r="B798" s="226" t="s">
        <v>1889</v>
      </c>
      <c r="C798" s="228" t="s">
        <v>1890</v>
      </c>
      <c r="D798" s="227">
        <v>3355</v>
      </c>
    </row>
    <row r="799" spans="1:4" s="4" customFormat="1" ht="25.5" x14ac:dyDescent="0.25">
      <c r="A799" s="135">
        <v>791</v>
      </c>
      <c r="B799" s="226" t="s">
        <v>1891</v>
      </c>
      <c r="C799" s="228" t="s">
        <v>1890</v>
      </c>
      <c r="D799" s="227">
        <v>3355</v>
      </c>
    </row>
    <row r="800" spans="1:4" s="4" customFormat="1" ht="25.5" x14ac:dyDescent="0.25">
      <c r="A800" s="135">
        <v>792</v>
      </c>
      <c r="B800" s="226" t="s">
        <v>1892</v>
      </c>
      <c r="C800" s="228" t="s">
        <v>1883</v>
      </c>
      <c r="D800" s="227">
        <v>1690</v>
      </c>
    </row>
    <row r="801" spans="1:4" s="4" customFormat="1" x14ac:dyDescent="0.25">
      <c r="A801" s="135">
        <v>793</v>
      </c>
      <c r="B801" s="226" t="s">
        <v>1893</v>
      </c>
      <c r="C801" s="228" t="s">
        <v>1894</v>
      </c>
      <c r="D801" s="227">
        <v>1200</v>
      </c>
    </row>
    <row r="802" spans="1:4" s="4" customFormat="1" x14ac:dyDescent="0.25">
      <c r="A802" s="135">
        <v>794</v>
      </c>
      <c r="B802" s="226" t="s">
        <v>1895</v>
      </c>
      <c r="C802" s="228" t="s">
        <v>1896</v>
      </c>
      <c r="D802" s="227">
        <v>8635</v>
      </c>
    </row>
    <row r="803" spans="1:4" s="4" customFormat="1" x14ac:dyDescent="0.25">
      <c r="A803" s="135">
        <v>795</v>
      </c>
      <c r="B803" s="226" t="s">
        <v>1897</v>
      </c>
      <c r="C803" s="228" t="s">
        <v>1898</v>
      </c>
      <c r="D803" s="227">
        <v>3275</v>
      </c>
    </row>
    <row r="804" spans="1:4" s="4" customFormat="1" x14ac:dyDescent="0.25">
      <c r="A804" s="135">
        <v>796</v>
      </c>
      <c r="B804" s="226" t="s">
        <v>1899</v>
      </c>
      <c r="C804" s="228" t="s">
        <v>1900</v>
      </c>
      <c r="D804" s="227">
        <v>4093</v>
      </c>
    </row>
    <row r="805" spans="1:4" s="4" customFormat="1" x14ac:dyDescent="0.25">
      <c r="A805" s="135">
        <v>797</v>
      </c>
      <c r="B805" s="226" t="s">
        <v>1901</v>
      </c>
      <c r="C805" s="228" t="s">
        <v>1902</v>
      </c>
      <c r="D805" s="227">
        <v>4671</v>
      </c>
    </row>
    <row r="806" spans="1:4" s="4" customFormat="1" x14ac:dyDescent="0.25">
      <c r="A806" s="135">
        <v>798</v>
      </c>
      <c r="B806" s="226" t="s">
        <v>1903</v>
      </c>
      <c r="C806" s="228" t="s">
        <v>1904</v>
      </c>
      <c r="D806" s="227">
        <v>2000</v>
      </c>
    </row>
    <row r="807" spans="1:4" s="4" customFormat="1" ht="25.5" x14ac:dyDescent="0.25">
      <c r="A807" s="135">
        <v>799</v>
      </c>
      <c r="B807" s="226" t="s">
        <v>1905</v>
      </c>
      <c r="C807" s="228" t="s">
        <v>1883</v>
      </c>
      <c r="D807" s="227">
        <v>1690</v>
      </c>
    </row>
    <row r="808" spans="1:4" s="4" customFormat="1" ht="25.5" x14ac:dyDescent="0.25">
      <c r="A808" s="135">
        <v>800</v>
      </c>
      <c r="B808" s="226" t="s">
        <v>1906</v>
      </c>
      <c r="C808" s="228" t="s">
        <v>1883</v>
      </c>
      <c r="D808" s="227">
        <v>1690</v>
      </c>
    </row>
    <row r="809" spans="1:4" s="4" customFormat="1" ht="38.25" x14ac:dyDescent="0.25">
      <c r="A809" s="135">
        <v>801</v>
      </c>
      <c r="B809" s="226" t="s">
        <v>1907</v>
      </c>
      <c r="C809" s="228" t="s">
        <v>1908</v>
      </c>
      <c r="D809" s="227">
        <v>1500000</v>
      </c>
    </row>
    <row r="810" spans="1:4" s="4" customFormat="1" ht="25.5" x14ac:dyDescent="0.25">
      <c r="A810" s="135">
        <v>802</v>
      </c>
      <c r="B810" s="226" t="s">
        <v>1909</v>
      </c>
      <c r="C810" s="228" t="s">
        <v>1910</v>
      </c>
      <c r="D810" s="227">
        <v>39000</v>
      </c>
    </row>
    <row r="811" spans="1:4" s="4" customFormat="1" ht="25.5" x14ac:dyDescent="0.25">
      <c r="A811" s="135">
        <v>803</v>
      </c>
      <c r="B811" s="226" t="s">
        <v>1911</v>
      </c>
      <c r="C811" s="228" t="s">
        <v>1910</v>
      </c>
      <c r="D811" s="227">
        <v>39000</v>
      </c>
    </row>
    <row r="812" spans="1:4" s="4" customFormat="1" ht="25.5" x14ac:dyDescent="0.25">
      <c r="A812" s="135">
        <v>804</v>
      </c>
      <c r="B812" s="226" t="s">
        <v>1912</v>
      </c>
      <c r="C812" s="228" t="s">
        <v>1910</v>
      </c>
      <c r="D812" s="227">
        <v>39000</v>
      </c>
    </row>
    <row r="813" spans="1:4" s="4" customFormat="1" ht="25.5" x14ac:dyDescent="0.25">
      <c r="A813" s="135">
        <v>805</v>
      </c>
      <c r="B813" s="226" t="s">
        <v>1913</v>
      </c>
      <c r="C813" s="228" t="s">
        <v>1914</v>
      </c>
      <c r="D813" s="227">
        <v>6190</v>
      </c>
    </row>
    <row r="814" spans="1:4" s="4" customFormat="1" x14ac:dyDescent="0.25">
      <c r="A814" s="135">
        <v>806</v>
      </c>
      <c r="B814" s="226" t="s">
        <v>1915</v>
      </c>
      <c r="C814" s="228" t="s">
        <v>1916</v>
      </c>
      <c r="D814" s="227">
        <v>6190</v>
      </c>
    </row>
    <row r="815" spans="1:4" s="4" customFormat="1" x14ac:dyDescent="0.25">
      <c r="A815" s="135">
        <v>807</v>
      </c>
      <c r="B815" s="226" t="s">
        <v>1917</v>
      </c>
      <c r="C815" s="228" t="s">
        <v>1918</v>
      </c>
      <c r="D815" s="227">
        <v>3879.31</v>
      </c>
    </row>
    <row r="816" spans="1:4" s="4" customFormat="1" x14ac:dyDescent="0.25">
      <c r="A816" s="135">
        <v>808</v>
      </c>
      <c r="B816" s="226" t="s">
        <v>1919</v>
      </c>
      <c r="C816" s="228" t="s">
        <v>1920</v>
      </c>
      <c r="D816" s="227">
        <v>3879.31</v>
      </c>
    </row>
    <row r="817" spans="1:4" s="4" customFormat="1" x14ac:dyDescent="0.25">
      <c r="A817" s="135">
        <v>809</v>
      </c>
      <c r="B817" s="226" t="s">
        <v>1921</v>
      </c>
      <c r="C817" s="228" t="s">
        <v>1922</v>
      </c>
      <c r="D817" s="227">
        <v>3879.31</v>
      </c>
    </row>
    <row r="818" spans="1:4" s="4" customFormat="1" x14ac:dyDescent="0.25">
      <c r="A818" s="135">
        <v>810</v>
      </c>
      <c r="B818" s="226" t="s">
        <v>1923</v>
      </c>
      <c r="C818" s="228" t="s">
        <v>1924</v>
      </c>
      <c r="D818" s="227">
        <v>30415.599999999999</v>
      </c>
    </row>
    <row r="819" spans="1:4" s="4" customFormat="1" x14ac:dyDescent="0.25">
      <c r="A819" s="135">
        <v>811</v>
      </c>
      <c r="B819" s="226" t="s">
        <v>1925</v>
      </c>
      <c r="C819" s="228" t="s">
        <v>1926</v>
      </c>
      <c r="D819" s="227">
        <v>408620.67</v>
      </c>
    </row>
    <row r="820" spans="1:4" s="4" customFormat="1" ht="38.25" x14ac:dyDescent="0.25">
      <c r="A820" s="135">
        <v>812</v>
      </c>
      <c r="B820" s="226" t="s">
        <v>1927</v>
      </c>
      <c r="C820" s="228" t="s">
        <v>1928</v>
      </c>
      <c r="D820" s="227">
        <v>5130</v>
      </c>
    </row>
    <row r="821" spans="1:4" s="4" customFormat="1" ht="25.5" x14ac:dyDescent="0.25">
      <c r="A821" s="135">
        <v>813</v>
      </c>
      <c r="B821" s="226" t="s">
        <v>1929</v>
      </c>
      <c r="C821" s="228" t="s">
        <v>1930</v>
      </c>
      <c r="D821" s="227">
        <v>2970</v>
      </c>
    </row>
    <row r="822" spans="1:4" s="4" customFormat="1" x14ac:dyDescent="0.25">
      <c r="A822" s="135">
        <v>814</v>
      </c>
      <c r="B822" s="226" t="s">
        <v>1931</v>
      </c>
      <c r="C822" s="228" t="s">
        <v>1932</v>
      </c>
      <c r="D822" s="227">
        <v>2430</v>
      </c>
    </row>
    <row r="823" spans="1:4" s="4" customFormat="1" x14ac:dyDescent="0.25">
      <c r="A823" s="135">
        <v>815</v>
      </c>
      <c r="B823" s="226" t="s">
        <v>1933</v>
      </c>
      <c r="C823" s="228" t="s">
        <v>1934</v>
      </c>
      <c r="D823" s="227">
        <v>2565</v>
      </c>
    </row>
    <row r="824" spans="1:4" s="4" customFormat="1" x14ac:dyDescent="0.25">
      <c r="A824" s="135">
        <v>816</v>
      </c>
      <c r="B824" s="226" t="s">
        <v>1935</v>
      </c>
      <c r="C824" s="228" t="s">
        <v>1936</v>
      </c>
      <c r="D824" s="227">
        <v>44604.160000000003</v>
      </c>
    </row>
    <row r="825" spans="1:4" s="4" customFormat="1" ht="25.5" x14ac:dyDescent="0.25">
      <c r="A825" s="135">
        <v>817</v>
      </c>
      <c r="B825" s="226" t="s">
        <v>1937</v>
      </c>
      <c r="C825" s="228" t="s">
        <v>1938</v>
      </c>
      <c r="D825" s="227">
        <v>40680</v>
      </c>
    </row>
    <row r="826" spans="1:4" s="4" customFormat="1" ht="25.5" x14ac:dyDescent="0.25">
      <c r="A826" s="135">
        <v>818</v>
      </c>
      <c r="B826" s="226" t="s">
        <v>1939</v>
      </c>
      <c r="C826" s="228" t="s">
        <v>1940</v>
      </c>
      <c r="D826" s="227">
        <v>5470</v>
      </c>
    </row>
    <row r="827" spans="1:4" s="4" customFormat="1" x14ac:dyDescent="0.25">
      <c r="A827" s="135">
        <v>819</v>
      </c>
      <c r="B827" s="226" t="s">
        <v>1941</v>
      </c>
      <c r="C827" s="228" t="s">
        <v>1942</v>
      </c>
      <c r="D827" s="227">
        <v>144782.60999999999</v>
      </c>
    </row>
    <row r="828" spans="1:4" s="4" customFormat="1" x14ac:dyDescent="0.25">
      <c r="A828" s="135">
        <v>820</v>
      </c>
      <c r="B828" s="226" t="s">
        <v>1943</v>
      </c>
      <c r="C828" s="228" t="s">
        <v>1944</v>
      </c>
      <c r="D828" s="227">
        <v>162600</v>
      </c>
    </row>
    <row r="829" spans="1:4" s="4" customFormat="1" x14ac:dyDescent="0.25">
      <c r="A829" s="135">
        <v>821</v>
      </c>
      <c r="B829" s="226" t="s">
        <v>1945</v>
      </c>
      <c r="C829" s="228" t="s">
        <v>1946</v>
      </c>
      <c r="D829" s="227">
        <v>6230969.9800000004</v>
      </c>
    </row>
    <row r="830" spans="1:4" s="4" customFormat="1" x14ac:dyDescent="0.25">
      <c r="A830" s="135">
        <v>822</v>
      </c>
      <c r="B830" s="226" t="s">
        <v>1947</v>
      </c>
      <c r="C830" s="228" t="s">
        <v>1948</v>
      </c>
      <c r="D830" s="227">
        <v>146956.51999999999</v>
      </c>
    </row>
    <row r="831" spans="1:4" s="4" customFormat="1" x14ac:dyDescent="0.25">
      <c r="A831" s="135">
        <v>823</v>
      </c>
      <c r="B831" s="226" t="s">
        <v>1949</v>
      </c>
      <c r="C831" s="228" t="s">
        <v>1948</v>
      </c>
      <c r="D831" s="227">
        <v>146956.51999999999</v>
      </c>
    </row>
    <row r="832" spans="1:4" s="4" customFormat="1" x14ac:dyDescent="0.25">
      <c r="A832" s="135">
        <v>824</v>
      </c>
      <c r="B832" s="226" t="s">
        <v>1950</v>
      </c>
      <c r="C832" s="228" t="s">
        <v>1951</v>
      </c>
      <c r="D832" s="227">
        <v>207121.74</v>
      </c>
    </row>
    <row r="833" spans="1:4" s="4" customFormat="1" x14ac:dyDescent="0.25">
      <c r="A833" s="135">
        <v>825</v>
      </c>
      <c r="B833" s="226" t="s">
        <v>1952</v>
      </c>
      <c r="C833" s="228" t="s">
        <v>1948</v>
      </c>
      <c r="D833" s="227">
        <v>196400</v>
      </c>
    </row>
    <row r="834" spans="1:4" s="4" customFormat="1" x14ac:dyDescent="0.25">
      <c r="A834" s="135">
        <v>826</v>
      </c>
      <c r="B834" s="226" t="s">
        <v>1953</v>
      </c>
      <c r="C834" s="228" t="s">
        <v>1954</v>
      </c>
      <c r="D834" s="227">
        <v>172437.07</v>
      </c>
    </row>
    <row r="835" spans="1:4" s="4" customFormat="1" x14ac:dyDescent="0.25">
      <c r="A835" s="135">
        <v>827</v>
      </c>
      <c r="B835" s="226" t="s">
        <v>1955</v>
      </c>
      <c r="C835" s="228" t="s">
        <v>1954</v>
      </c>
      <c r="D835" s="227">
        <v>172437.07</v>
      </c>
    </row>
    <row r="836" spans="1:4" s="4" customFormat="1" x14ac:dyDescent="0.25">
      <c r="A836" s="135">
        <v>828</v>
      </c>
      <c r="B836" s="226" t="s">
        <v>1956</v>
      </c>
      <c r="C836" s="228" t="s">
        <v>1954</v>
      </c>
      <c r="D836" s="227">
        <v>172437.07</v>
      </c>
    </row>
    <row r="837" spans="1:4" s="4" customFormat="1" x14ac:dyDescent="0.25">
      <c r="A837" s="135">
        <v>829</v>
      </c>
      <c r="B837" s="226" t="s">
        <v>1957</v>
      </c>
      <c r="C837" s="228" t="s">
        <v>1948</v>
      </c>
      <c r="D837" s="227">
        <v>333913.03999999998</v>
      </c>
    </row>
    <row r="838" spans="1:4" s="4" customFormat="1" x14ac:dyDescent="0.25">
      <c r="A838" s="135">
        <v>830</v>
      </c>
      <c r="B838" s="226" t="s">
        <v>1958</v>
      </c>
      <c r="C838" s="228" t="s">
        <v>1959</v>
      </c>
      <c r="D838" s="227">
        <v>100000</v>
      </c>
    </row>
    <row r="839" spans="1:4" s="4" customFormat="1" x14ac:dyDescent="0.25">
      <c r="A839" s="135">
        <v>831</v>
      </c>
      <c r="B839" s="226" t="s">
        <v>1960</v>
      </c>
      <c r="C839" s="228" t="s">
        <v>1948</v>
      </c>
      <c r="D839" s="227">
        <v>146500</v>
      </c>
    </row>
    <row r="840" spans="1:4" s="4" customFormat="1" x14ac:dyDescent="0.25">
      <c r="A840" s="135">
        <v>832</v>
      </c>
      <c r="B840" s="226" t="s">
        <v>1961</v>
      </c>
      <c r="C840" s="228" t="s">
        <v>1954</v>
      </c>
      <c r="D840" s="227">
        <v>164000</v>
      </c>
    </row>
    <row r="841" spans="1:4" s="4" customFormat="1" x14ac:dyDescent="0.25">
      <c r="A841" s="135">
        <v>833</v>
      </c>
      <c r="B841" s="226" t="s">
        <v>1962</v>
      </c>
      <c r="C841" s="228" t="s">
        <v>1954</v>
      </c>
      <c r="D841" s="227">
        <v>172437.07</v>
      </c>
    </row>
    <row r="842" spans="1:4" s="4" customFormat="1" x14ac:dyDescent="0.25">
      <c r="A842" s="135">
        <v>834</v>
      </c>
      <c r="B842" s="226" t="s">
        <v>1963</v>
      </c>
      <c r="C842" s="228" t="s">
        <v>1964</v>
      </c>
      <c r="D842" s="227">
        <v>266379.31</v>
      </c>
    </row>
    <row r="843" spans="1:4" s="4" customFormat="1" x14ac:dyDescent="0.25">
      <c r="A843" s="135">
        <v>835</v>
      </c>
      <c r="B843" s="226" t="s">
        <v>1965</v>
      </c>
      <c r="C843" s="228" t="s">
        <v>1948</v>
      </c>
      <c r="D843" s="227">
        <v>146956.51999999999</v>
      </c>
    </row>
    <row r="844" spans="1:4" s="4" customFormat="1" x14ac:dyDescent="0.25">
      <c r="A844" s="135">
        <v>836</v>
      </c>
      <c r="B844" s="226" t="s">
        <v>1966</v>
      </c>
      <c r="C844" s="228" t="s">
        <v>1967</v>
      </c>
      <c r="D844" s="227">
        <v>146876.35999999999</v>
      </c>
    </row>
    <row r="845" spans="1:4" s="4" customFormat="1" x14ac:dyDescent="0.25">
      <c r="A845" s="135">
        <v>837</v>
      </c>
      <c r="B845" s="226" t="s">
        <v>1968</v>
      </c>
      <c r="C845" s="228" t="s">
        <v>1969</v>
      </c>
      <c r="D845" s="227">
        <v>248617</v>
      </c>
    </row>
    <row r="846" spans="1:4" s="4" customFormat="1" x14ac:dyDescent="0.25">
      <c r="A846" s="135">
        <v>838</v>
      </c>
      <c r="B846" s="226" t="s">
        <v>1970</v>
      </c>
      <c r="C846" s="228" t="s">
        <v>1971</v>
      </c>
      <c r="D846" s="227">
        <v>196400</v>
      </c>
    </row>
    <row r="847" spans="1:4" s="4" customFormat="1" x14ac:dyDescent="0.25">
      <c r="A847" s="135">
        <v>839</v>
      </c>
      <c r="B847" s="226" t="s">
        <v>1972</v>
      </c>
      <c r="C847" s="228" t="s">
        <v>1969</v>
      </c>
      <c r="D847" s="227">
        <v>288500</v>
      </c>
    </row>
    <row r="848" spans="1:4" s="4" customFormat="1" x14ac:dyDescent="0.25">
      <c r="A848" s="135">
        <v>840</v>
      </c>
      <c r="B848" s="226" t="s">
        <v>1973</v>
      </c>
      <c r="C848" s="228" t="s">
        <v>1948</v>
      </c>
      <c r="D848" s="227">
        <v>140869.57</v>
      </c>
    </row>
    <row r="849" spans="1:4" s="4" customFormat="1" x14ac:dyDescent="0.25">
      <c r="A849" s="135">
        <v>841</v>
      </c>
      <c r="B849" s="226" t="s">
        <v>1974</v>
      </c>
      <c r="C849" s="228" t="s">
        <v>1975</v>
      </c>
      <c r="D849" s="227">
        <v>153804.73000000001</v>
      </c>
    </row>
    <row r="850" spans="1:4" s="4" customFormat="1" x14ac:dyDescent="0.25">
      <c r="A850" s="135">
        <v>842</v>
      </c>
      <c r="B850" s="226" t="s">
        <v>1976</v>
      </c>
      <c r="C850" s="228" t="s">
        <v>1977</v>
      </c>
      <c r="D850" s="227">
        <v>35000</v>
      </c>
    </row>
    <row r="851" spans="1:4" s="4" customFormat="1" x14ac:dyDescent="0.25">
      <c r="A851" s="135">
        <v>843</v>
      </c>
      <c r="B851" s="226" t="s">
        <v>1978</v>
      </c>
      <c r="C851" s="228" t="s">
        <v>1979</v>
      </c>
      <c r="D851" s="227">
        <v>3102.59</v>
      </c>
    </row>
    <row r="852" spans="1:4" s="4" customFormat="1" x14ac:dyDescent="0.25">
      <c r="A852" s="135">
        <v>844</v>
      </c>
      <c r="B852" s="226" t="s">
        <v>1980</v>
      </c>
      <c r="C852" s="228" t="s">
        <v>1981</v>
      </c>
      <c r="D852" s="227">
        <v>2481.89</v>
      </c>
    </row>
    <row r="853" spans="1:4" s="4" customFormat="1" x14ac:dyDescent="0.25">
      <c r="A853" s="135">
        <v>845</v>
      </c>
      <c r="B853" s="226" t="s">
        <v>654</v>
      </c>
      <c r="C853" s="228" t="s">
        <v>1982</v>
      </c>
      <c r="D853" s="227">
        <v>4568.1099999999997</v>
      </c>
    </row>
    <row r="854" spans="1:4" s="4" customFormat="1" x14ac:dyDescent="0.25">
      <c r="A854" s="135">
        <v>846</v>
      </c>
      <c r="B854" s="226" t="s">
        <v>1983</v>
      </c>
      <c r="C854" s="228" t="s">
        <v>1984</v>
      </c>
      <c r="D854" s="227">
        <v>7326.72</v>
      </c>
    </row>
    <row r="855" spans="1:4" s="4" customFormat="1" x14ac:dyDescent="0.25">
      <c r="A855" s="135">
        <v>847</v>
      </c>
      <c r="B855" s="226" t="s">
        <v>1985</v>
      </c>
      <c r="C855" s="228" t="s">
        <v>1708</v>
      </c>
      <c r="D855" s="227">
        <v>10395</v>
      </c>
    </row>
    <row r="856" spans="1:4" s="4" customFormat="1" x14ac:dyDescent="0.25">
      <c r="A856" s="135">
        <v>848</v>
      </c>
      <c r="B856" s="226" t="s">
        <v>1986</v>
      </c>
      <c r="C856" s="228" t="s">
        <v>1987</v>
      </c>
      <c r="D856" s="227">
        <v>11950</v>
      </c>
    </row>
    <row r="857" spans="1:4" s="4" customFormat="1" x14ac:dyDescent="0.25">
      <c r="A857" s="135">
        <v>849</v>
      </c>
      <c r="B857" s="226" t="s">
        <v>1988</v>
      </c>
      <c r="C857" s="228" t="s">
        <v>1989</v>
      </c>
      <c r="D857" s="227">
        <v>15180</v>
      </c>
    </row>
    <row r="858" spans="1:4" s="4" customFormat="1" x14ac:dyDescent="0.25">
      <c r="A858" s="135">
        <v>850</v>
      </c>
      <c r="B858" s="226" t="s">
        <v>1990</v>
      </c>
      <c r="C858" s="228" t="s">
        <v>1991</v>
      </c>
      <c r="D858" s="227">
        <v>7758.62</v>
      </c>
    </row>
    <row r="859" spans="1:4" s="4" customFormat="1" x14ac:dyDescent="0.25">
      <c r="A859" s="135">
        <v>851</v>
      </c>
      <c r="B859" s="226" t="s">
        <v>1992</v>
      </c>
      <c r="C859" s="228" t="s">
        <v>1993</v>
      </c>
      <c r="D859" s="227">
        <v>8620.69</v>
      </c>
    </row>
    <row r="860" spans="1:4" s="4" customFormat="1" x14ac:dyDescent="0.25">
      <c r="A860" s="135">
        <v>852</v>
      </c>
      <c r="B860" s="226" t="s">
        <v>1994</v>
      </c>
      <c r="C860" s="228" t="s">
        <v>1995</v>
      </c>
      <c r="D860" s="227">
        <v>56000</v>
      </c>
    </row>
    <row r="861" spans="1:4" s="4" customFormat="1" x14ac:dyDescent="0.25">
      <c r="A861" s="135">
        <v>853</v>
      </c>
      <c r="B861" s="226" t="s">
        <v>1996</v>
      </c>
      <c r="C861" s="228" t="s">
        <v>1995</v>
      </c>
      <c r="D861" s="227">
        <v>56000</v>
      </c>
    </row>
    <row r="862" spans="1:4" s="4" customFormat="1" x14ac:dyDescent="0.25">
      <c r="A862" s="135">
        <v>854</v>
      </c>
      <c r="B862" s="226" t="s">
        <v>1997</v>
      </c>
      <c r="C862" s="228" t="s">
        <v>1995</v>
      </c>
      <c r="D862" s="227">
        <v>56000</v>
      </c>
    </row>
    <row r="863" spans="1:4" s="4" customFormat="1" ht="25.5" x14ac:dyDescent="0.25">
      <c r="A863" s="135">
        <v>855</v>
      </c>
      <c r="B863" s="226" t="s">
        <v>1998</v>
      </c>
      <c r="C863" s="228" t="s">
        <v>1999</v>
      </c>
      <c r="D863" s="227">
        <v>905610</v>
      </c>
    </row>
    <row r="864" spans="1:4" s="4" customFormat="1" x14ac:dyDescent="0.25">
      <c r="A864" s="135">
        <v>856</v>
      </c>
      <c r="B864" s="226" t="s">
        <v>2000</v>
      </c>
      <c r="C864" s="228" t="s">
        <v>2001</v>
      </c>
      <c r="D864" s="227">
        <v>37026</v>
      </c>
    </row>
    <row r="865" spans="1:4" s="4" customFormat="1" x14ac:dyDescent="0.25">
      <c r="A865" s="135">
        <v>857</v>
      </c>
      <c r="B865" s="226" t="s">
        <v>2002</v>
      </c>
      <c r="C865" s="228" t="s">
        <v>1663</v>
      </c>
      <c r="D865" s="227">
        <v>8300</v>
      </c>
    </row>
    <row r="866" spans="1:4" s="4" customFormat="1" ht="25.5" x14ac:dyDescent="0.25">
      <c r="A866" s="135">
        <v>858</v>
      </c>
      <c r="B866" s="226" t="s">
        <v>2003</v>
      </c>
      <c r="C866" s="228" t="s">
        <v>2004</v>
      </c>
      <c r="D866" s="227">
        <v>4826.09</v>
      </c>
    </row>
    <row r="867" spans="1:4" s="4" customFormat="1" ht="63.75" x14ac:dyDescent="0.25">
      <c r="A867" s="135">
        <v>859</v>
      </c>
      <c r="B867" s="226" t="s">
        <v>2005</v>
      </c>
      <c r="C867" s="228" t="s">
        <v>2006</v>
      </c>
      <c r="D867" s="227">
        <v>5900</v>
      </c>
    </row>
    <row r="868" spans="1:4" s="4" customFormat="1" ht="25.5" x14ac:dyDescent="0.25">
      <c r="A868" s="135">
        <v>860</v>
      </c>
      <c r="B868" s="226" t="s">
        <v>2007</v>
      </c>
      <c r="C868" s="228" t="s">
        <v>2008</v>
      </c>
      <c r="D868" s="227">
        <v>5100</v>
      </c>
    </row>
    <row r="869" spans="1:4" s="4" customFormat="1" ht="51" x14ac:dyDescent="0.25">
      <c r="A869" s="135">
        <v>861</v>
      </c>
      <c r="B869" s="226" t="s">
        <v>2009</v>
      </c>
      <c r="C869" s="228" t="s">
        <v>2010</v>
      </c>
      <c r="D869" s="227">
        <v>8000</v>
      </c>
    </row>
    <row r="870" spans="1:4" s="4" customFormat="1" ht="63.75" x14ac:dyDescent="0.25">
      <c r="A870" s="135">
        <v>862</v>
      </c>
      <c r="B870" s="226" t="s">
        <v>2011</v>
      </c>
      <c r="C870" s="228" t="s">
        <v>2012</v>
      </c>
      <c r="D870" s="227">
        <v>8000</v>
      </c>
    </row>
    <row r="871" spans="1:4" s="4" customFormat="1" ht="51" x14ac:dyDescent="0.25">
      <c r="A871" s="135">
        <v>863</v>
      </c>
      <c r="B871" s="226" t="s">
        <v>2013</v>
      </c>
      <c r="C871" s="228" t="s">
        <v>2014</v>
      </c>
      <c r="D871" s="227">
        <v>4700</v>
      </c>
    </row>
    <row r="872" spans="1:4" s="4" customFormat="1" ht="76.5" x14ac:dyDescent="0.25">
      <c r="A872" s="135">
        <v>864</v>
      </c>
      <c r="B872" s="226" t="s">
        <v>2015</v>
      </c>
      <c r="C872" s="228" t="s">
        <v>2016</v>
      </c>
      <c r="D872" s="227">
        <v>4800</v>
      </c>
    </row>
    <row r="873" spans="1:4" s="4" customFormat="1" ht="38.25" x14ac:dyDescent="0.25">
      <c r="A873" s="135">
        <v>865</v>
      </c>
      <c r="B873" s="226" t="s">
        <v>2017</v>
      </c>
      <c r="C873" s="228" t="s">
        <v>2018</v>
      </c>
      <c r="D873" s="227">
        <v>1450</v>
      </c>
    </row>
    <row r="874" spans="1:4" s="4" customFormat="1" ht="51" x14ac:dyDescent="0.25">
      <c r="A874" s="135">
        <v>866</v>
      </c>
      <c r="B874" s="226" t="s">
        <v>2019</v>
      </c>
      <c r="C874" s="228" t="s">
        <v>2020</v>
      </c>
      <c r="D874" s="227">
        <v>52917.9</v>
      </c>
    </row>
    <row r="875" spans="1:4" s="4" customFormat="1" ht="102" x14ac:dyDescent="0.25">
      <c r="A875" s="135">
        <v>867</v>
      </c>
      <c r="B875" s="226" t="s">
        <v>2021</v>
      </c>
      <c r="C875" s="228" t="s">
        <v>2022</v>
      </c>
      <c r="D875" s="227">
        <v>13064.5</v>
      </c>
    </row>
    <row r="876" spans="1:4" s="4" customFormat="1" ht="102" x14ac:dyDescent="0.25">
      <c r="A876" s="135">
        <v>868</v>
      </c>
      <c r="B876" s="226" t="s">
        <v>2023</v>
      </c>
      <c r="C876" s="228" t="s">
        <v>2024</v>
      </c>
      <c r="D876" s="227">
        <v>7400</v>
      </c>
    </row>
    <row r="877" spans="1:4" s="4" customFormat="1" ht="102" x14ac:dyDescent="0.25">
      <c r="A877" s="135">
        <v>869</v>
      </c>
      <c r="B877" s="226" t="s">
        <v>2025</v>
      </c>
      <c r="C877" s="228" t="s">
        <v>2026</v>
      </c>
      <c r="D877" s="227">
        <v>7400</v>
      </c>
    </row>
    <row r="878" spans="1:4" s="4" customFormat="1" ht="114.75" x14ac:dyDescent="0.25">
      <c r="A878" s="135">
        <v>870</v>
      </c>
      <c r="B878" s="226" t="s">
        <v>2027</v>
      </c>
      <c r="C878" s="228" t="s">
        <v>2028</v>
      </c>
      <c r="D878" s="227">
        <v>7400</v>
      </c>
    </row>
    <row r="879" spans="1:4" s="4" customFormat="1" ht="89.25" x14ac:dyDescent="0.25">
      <c r="A879" s="135">
        <v>871</v>
      </c>
      <c r="B879" s="226" t="s">
        <v>2029</v>
      </c>
      <c r="C879" s="228" t="s">
        <v>2030</v>
      </c>
      <c r="D879" s="227">
        <v>4500</v>
      </c>
    </row>
    <row r="880" spans="1:4" s="4" customFormat="1" ht="102" x14ac:dyDescent="0.25">
      <c r="A880" s="135">
        <v>872</v>
      </c>
      <c r="B880" s="226" t="s">
        <v>2031</v>
      </c>
      <c r="C880" s="228" t="s">
        <v>2032</v>
      </c>
      <c r="D880" s="227">
        <v>8500</v>
      </c>
    </row>
    <row r="881" spans="1:4" s="4" customFormat="1" ht="25.5" x14ac:dyDescent="0.25">
      <c r="A881" s="135">
        <v>873</v>
      </c>
      <c r="B881" s="226" t="s">
        <v>2033</v>
      </c>
      <c r="C881" s="228" t="s">
        <v>2034</v>
      </c>
      <c r="D881" s="227">
        <f>5550/3</f>
        <v>1850</v>
      </c>
    </row>
    <row r="882" spans="1:4" s="4" customFormat="1" ht="25.5" x14ac:dyDescent="0.25">
      <c r="A882" s="135">
        <v>874</v>
      </c>
      <c r="B882" s="226" t="s">
        <v>2035</v>
      </c>
      <c r="C882" s="228" t="s">
        <v>2036</v>
      </c>
      <c r="D882" s="227">
        <f>5550/3</f>
        <v>1850</v>
      </c>
    </row>
    <row r="883" spans="1:4" s="4" customFormat="1" ht="25.5" x14ac:dyDescent="0.25">
      <c r="A883" s="135">
        <v>875</v>
      </c>
      <c r="B883" s="226" t="s">
        <v>2037</v>
      </c>
      <c r="C883" s="228" t="s">
        <v>2038</v>
      </c>
      <c r="D883" s="227">
        <f>5550/3</f>
        <v>1850</v>
      </c>
    </row>
    <row r="884" spans="1:4" s="4" customFormat="1" ht="38.25" x14ac:dyDescent="0.25">
      <c r="A884" s="135">
        <v>876</v>
      </c>
      <c r="B884" s="226" t="s">
        <v>2039</v>
      </c>
      <c r="C884" s="228" t="s">
        <v>2040</v>
      </c>
      <c r="D884" s="227">
        <v>7800</v>
      </c>
    </row>
    <row r="885" spans="1:4" s="4" customFormat="1" ht="38.25" x14ac:dyDescent="0.25">
      <c r="A885" s="135">
        <v>877</v>
      </c>
      <c r="B885" s="226" t="s">
        <v>2041</v>
      </c>
      <c r="C885" s="228" t="s">
        <v>2042</v>
      </c>
      <c r="D885" s="227">
        <v>7800</v>
      </c>
    </row>
    <row r="886" spans="1:4" s="4" customFormat="1" ht="25.5" x14ac:dyDescent="0.25">
      <c r="A886" s="135">
        <v>878</v>
      </c>
      <c r="B886" s="226" t="s">
        <v>2043</v>
      </c>
      <c r="C886" s="228" t="s">
        <v>2044</v>
      </c>
      <c r="D886" s="227">
        <v>2350</v>
      </c>
    </row>
    <row r="887" spans="1:4" s="4" customFormat="1" ht="38.25" x14ac:dyDescent="0.25">
      <c r="A887" s="135">
        <v>879</v>
      </c>
      <c r="B887" s="226" t="s">
        <v>2045</v>
      </c>
      <c r="C887" s="228" t="s">
        <v>2046</v>
      </c>
      <c r="D887" s="227">
        <v>8600</v>
      </c>
    </row>
    <row r="888" spans="1:4" s="4" customFormat="1" ht="38.25" x14ac:dyDescent="0.25">
      <c r="A888" s="135">
        <v>880</v>
      </c>
      <c r="B888" s="226" t="s">
        <v>2047</v>
      </c>
      <c r="C888" s="228" t="s">
        <v>2048</v>
      </c>
      <c r="D888" s="227">
        <v>8600</v>
      </c>
    </row>
    <row r="889" spans="1:4" s="4" customFormat="1" ht="25.5" x14ac:dyDescent="0.25">
      <c r="A889" s="135">
        <v>881</v>
      </c>
      <c r="B889" s="226" t="s">
        <v>2049</v>
      </c>
      <c r="C889" s="228" t="s">
        <v>2050</v>
      </c>
      <c r="D889" s="227">
        <v>3300</v>
      </c>
    </row>
    <row r="890" spans="1:4" s="4" customFormat="1" ht="25.5" x14ac:dyDescent="0.25">
      <c r="A890" s="135">
        <v>882</v>
      </c>
      <c r="B890" s="226" t="s">
        <v>2051</v>
      </c>
      <c r="C890" s="228" t="s">
        <v>2052</v>
      </c>
      <c r="D890" s="227">
        <v>3300</v>
      </c>
    </row>
    <row r="891" spans="1:4" s="4" customFormat="1" ht="25.5" x14ac:dyDescent="0.25">
      <c r="A891" s="135">
        <v>883</v>
      </c>
      <c r="B891" s="226" t="s">
        <v>2053</v>
      </c>
      <c r="C891" s="228" t="s">
        <v>2054</v>
      </c>
      <c r="D891" s="227">
        <v>12700</v>
      </c>
    </row>
    <row r="892" spans="1:4" s="4" customFormat="1" ht="38.25" x14ac:dyDescent="0.25">
      <c r="A892" s="135">
        <v>884</v>
      </c>
      <c r="B892" s="226" t="s">
        <v>2055</v>
      </c>
      <c r="C892" s="228" t="s">
        <v>2056</v>
      </c>
      <c r="D892" s="227">
        <f>23400/3</f>
        <v>7800</v>
      </c>
    </row>
    <row r="893" spans="1:4" s="4" customFormat="1" ht="102" x14ac:dyDescent="0.25">
      <c r="A893" s="135">
        <v>885</v>
      </c>
      <c r="B893" s="226" t="s">
        <v>2057</v>
      </c>
      <c r="C893" s="228" t="s">
        <v>2058</v>
      </c>
      <c r="D893" s="227">
        <f>23400/3</f>
        <v>7800</v>
      </c>
    </row>
    <row r="894" spans="1:4" s="4" customFormat="1" ht="102" x14ac:dyDescent="0.25">
      <c r="A894" s="135">
        <v>886</v>
      </c>
      <c r="B894" s="226" t="s">
        <v>2059</v>
      </c>
      <c r="C894" s="228" t="s">
        <v>2060</v>
      </c>
      <c r="D894" s="227">
        <f>23400/3</f>
        <v>7800</v>
      </c>
    </row>
    <row r="895" spans="1:4" s="4" customFormat="1" ht="38.25" x14ac:dyDescent="0.25">
      <c r="A895" s="135">
        <v>887</v>
      </c>
      <c r="B895" s="226" t="s">
        <v>2061</v>
      </c>
      <c r="C895" s="228" t="s">
        <v>2062</v>
      </c>
      <c r="D895" s="227">
        <v>1800</v>
      </c>
    </row>
    <row r="896" spans="1:4" s="4" customFormat="1" ht="25.5" x14ac:dyDescent="0.25">
      <c r="A896" s="135">
        <v>888</v>
      </c>
      <c r="B896" s="226" t="s">
        <v>2063</v>
      </c>
      <c r="C896" s="228" t="s">
        <v>2064</v>
      </c>
      <c r="D896" s="227">
        <v>1850</v>
      </c>
    </row>
    <row r="897" spans="1:4" s="4" customFormat="1" ht="25.5" x14ac:dyDescent="0.25">
      <c r="A897" s="135">
        <v>889</v>
      </c>
      <c r="B897" s="226" t="s">
        <v>2065</v>
      </c>
      <c r="C897" s="228" t="s">
        <v>2066</v>
      </c>
      <c r="D897" s="227">
        <v>1850</v>
      </c>
    </row>
    <row r="898" spans="1:4" s="4" customFormat="1" ht="63.75" x14ac:dyDescent="0.25">
      <c r="A898" s="135">
        <v>890</v>
      </c>
      <c r="B898" s="226" t="s">
        <v>2067</v>
      </c>
      <c r="C898" s="228" t="s">
        <v>2068</v>
      </c>
      <c r="D898" s="227">
        <v>49902.58</v>
      </c>
    </row>
    <row r="899" spans="1:4" s="4" customFormat="1" ht="25.5" x14ac:dyDescent="0.25">
      <c r="A899" s="135">
        <v>891</v>
      </c>
      <c r="B899" s="226" t="s">
        <v>2069</v>
      </c>
      <c r="C899" s="228" t="s">
        <v>2070</v>
      </c>
      <c r="D899" s="227">
        <v>1550</v>
      </c>
    </row>
    <row r="900" spans="1:4" s="4" customFormat="1" ht="25.5" x14ac:dyDescent="0.25">
      <c r="A900" s="135">
        <v>892</v>
      </c>
      <c r="B900" s="226" t="s">
        <v>2071</v>
      </c>
      <c r="C900" s="228" t="s">
        <v>2072</v>
      </c>
      <c r="D900" s="227">
        <v>1550</v>
      </c>
    </row>
    <row r="901" spans="1:4" s="4" customFormat="1" ht="25.5" x14ac:dyDescent="0.25">
      <c r="A901" s="135">
        <v>893</v>
      </c>
      <c r="B901" s="226" t="s">
        <v>2073</v>
      </c>
      <c r="C901" s="228" t="s">
        <v>2074</v>
      </c>
      <c r="D901" s="227">
        <v>1550</v>
      </c>
    </row>
    <row r="902" spans="1:4" s="4" customFormat="1" ht="38.25" x14ac:dyDescent="0.25">
      <c r="A902" s="135">
        <v>894</v>
      </c>
      <c r="B902" s="226" t="s">
        <v>2075</v>
      </c>
      <c r="C902" s="228" t="s">
        <v>2076</v>
      </c>
      <c r="D902" s="227">
        <v>1675</v>
      </c>
    </row>
    <row r="903" spans="1:4" s="4" customFormat="1" ht="25.5" x14ac:dyDescent="0.25">
      <c r="A903" s="135">
        <v>895</v>
      </c>
      <c r="B903" s="226" t="s">
        <v>2077</v>
      </c>
      <c r="C903" s="228" t="s">
        <v>2078</v>
      </c>
      <c r="D903" s="227">
        <v>1675</v>
      </c>
    </row>
    <row r="904" spans="1:4" s="4" customFormat="1" ht="89.25" x14ac:dyDescent="0.25">
      <c r="A904" s="135">
        <v>896</v>
      </c>
      <c r="B904" s="226" t="s">
        <v>2079</v>
      </c>
      <c r="C904" s="228" t="s">
        <v>2080</v>
      </c>
      <c r="D904" s="227">
        <v>113580.98</v>
      </c>
    </row>
    <row r="905" spans="1:4" s="4" customFormat="1" ht="102" x14ac:dyDescent="0.25">
      <c r="A905" s="135">
        <v>897</v>
      </c>
      <c r="B905" s="226" t="s">
        <v>2081</v>
      </c>
      <c r="C905" s="228" t="s">
        <v>2082</v>
      </c>
      <c r="D905" s="227">
        <v>38359.360000000001</v>
      </c>
    </row>
    <row r="906" spans="1:4" s="4" customFormat="1" x14ac:dyDescent="0.25">
      <c r="A906" s="135">
        <v>898</v>
      </c>
      <c r="B906" s="226" t="s">
        <v>2083</v>
      </c>
      <c r="C906" s="228" t="s">
        <v>2084</v>
      </c>
      <c r="D906" s="227">
        <v>2102.5</v>
      </c>
    </row>
    <row r="907" spans="1:4" s="4" customFormat="1" ht="25.5" x14ac:dyDescent="0.25">
      <c r="A907" s="135">
        <v>899</v>
      </c>
      <c r="B907" s="226" t="s">
        <v>2085</v>
      </c>
      <c r="C907" s="228" t="s">
        <v>2086</v>
      </c>
      <c r="D907" s="227">
        <v>2494</v>
      </c>
    </row>
    <row r="908" spans="1:4" s="4" customFormat="1" ht="38.25" x14ac:dyDescent="0.25">
      <c r="A908" s="135">
        <v>900</v>
      </c>
      <c r="B908" s="226" t="s">
        <v>2087</v>
      </c>
      <c r="C908" s="228" t="s">
        <v>2088</v>
      </c>
      <c r="D908" s="227">
        <v>6000</v>
      </c>
    </row>
    <row r="909" spans="1:4" s="4" customFormat="1" ht="102" x14ac:dyDescent="0.25">
      <c r="A909" s="135">
        <v>901</v>
      </c>
      <c r="B909" s="226" t="s">
        <v>2089</v>
      </c>
      <c r="C909" s="228" t="s">
        <v>2090</v>
      </c>
      <c r="D909" s="227">
        <v>4800</v>
      </c>
    </row>
    <row r="910" spans="1:4" s="4" customFormat="1" ht="25.5" x14ac:dyDescent="0.25">
      <c r="A910" s="135">
        <v>902</v>
      </c>
      <c r="B910" s="226" t="s">
        <v>2091</v>
      </c>
      <c r="C910" s="228" t="s">
        <v>2092</v>
      </c>
      <c r="D910" s="227">
        <v>1650</v>
      </c>
    </row>
    <row r="911" spans="1:4" s="4" customFormat="1" ht="76.5" x14ac:dyDescent="0.25">
      <c r="A911" s="135">
        <v>903</v>
      </c>
      <c r="B911" s="226" t="s">
        <v>2093</v>
      </c>
      <c r="C911" s="228" t="s">
        <v>2094</v>
      </c>
      <c r="D911" s="227">
        <v>21000</v>
      </c>
    </row>
    <row r="912" spans="1:4" s="4" customFormat="1" x14ac:dyDescent="0.25">
      <c r="A912" s="135">
        <v>904</v>
      </c>
      <c r="B912" s="226" t="s">
        <v>2095</v>
      </c>
      <c r="C912" s="228" t="s">
        <v>2096</v>
      </c>
      <c r="D912" s="227">
        <v>1650</v>
      </c>
    </row>
    <row r="913" spans="1:4" s="4" customFormat="1" ht="38.25" x14ac:dyDescent="0.25">
      <c r="A913" s="135">
        <v>905</v>
      </c>
      <c r="B913" s="226" t="s">
        <v>2097</v>
      </c>
      <c r="C913" s="228" t="s">
        <v>2098</v>
      </c>
      <c r="D913" s="227">
        <v>2300</v>
      </c>
    </row>
    <row r="914" spans="1:4" s="4" customFormat="1" x14ac:dyDescent="0.25">
      <c r="A914" s="135">
        <v>906</v>
      </c>
      <c r="B914" s="226" t="s">
        <v>2099</v>
      </c>
      <c r="C914" s="228" t="s">
        <v>2100</v>
      </c>
      <c r="D914" s="227">
        <v>8800</v>
      </c>
    </row>
    <row r="915" spans="1:4" s="4" customFormat="1" ht="38.25" x14ac:dyDescent="0.25">
      <c r="A915" s="135">
        <v>907</v>
      </c>
      <c r="B915" s="226" t="s">
        <v>2101</v>
      </c>
      <c r="C915" s="228" t="s">
        <v>2102</v>
      </c>
      <c r="D915" s="227">
        <v>7400</v>
      </c>
    </row>
    <row r="916" spans="1:4" s="4" customFormat="1" ht="38.25" x14ac:dyDescent="0.25">
      <c r="A916" s="135">
        <v>908</v>
      </c>
      <c r="B916" s="226" t="s">
        <v>2103</v>
      </c>
      <c r="C916" s="228" t="s">
        <v>2102</v>
      </c>
      <c r="D916" s="227">
        <v>7400</v>
      </c>
    </row>
    <row r="917" spans="1:4" s="4" customFormat="1" ht="38.25" x14ac:dyDescent="0.25">
      <c r="A917" s="135">
        <v>909</v>
      </c>
      <c r="B917" s="226" t="s">
        <v>2104</v>
      </c>
      <c r="C917" s="228" t="s">
        <v>2105</v>
      </c>
      <c r="D917" s="227">
        <v>3800</v>
      </c>
    </row>
    <row r="918" spans="1:4" s="4" customFormat="1" ht="25.5" x14ac:dyDescent="0.25">
      <c r="A918" s="135">
        <v>910</v>
      </c>
      <c r="B918" s="226" t="s">
        <v>2106</v>
      </c>
      <c r="C918" s="228" t="s">
        <v>2107</v>
      </c>
      <c r="D918" s="227">
        <v>8235.09</v>
      </c>
    </row>
    <row r="919" spans="1:4" s="4" customFormat="1" ht="25.5" x14ac:dyDescent="0.25">
      <c r="A919" s="135">
        <v>911</v>
      </c>
      <c r="B919" s="226" t="s">
        <v>2108</v>
      </c>
      <c r="C919" s="228" t="s">
        <v>2109</v>
      </c>
      <c r="D919" s="227">
        <v>1250</v>
      </c>
    </row>
    <row r="920" spans="1:4" s="4" customFormat="1" x14ac:dyDescent="0.25">
      <c r="A920" s="135">
        <v>912</v>
      </c>
      <c r="B920" s="226" t="s">
        <v>2110</v>
      </c>
      <c r="C920" s="228" t="s">
        <v>2111</v>
      </c>
      <c r="D920" s="227">
        <v>1250</v>
      </c>
    </row>
    <row r="921" spans="1:4" s="4" customFormat="1" ht="38.25" x14ac:dyDescent="0.25">
      <c r="A921" s="135">
        <v>913</v>
      </c>
      <c r="B921" s="226" t="s">
        <v>2112</v>
      </c>
      <c r="C921" s="228" t="s">
        <v>2113</v>
      </c>
      <c r="D921" s="227">
        <v>4600</v>
      </c>
    </row>
    <row r="922" spans="1:4" s="4" customFormat="1" ht="51" x14ac:dyDescent="0.25">
      <c r="A922" s="135">
        <v>914</v>
      </c>
      <c r="B922" s="226" t="s">
        <v>2114</v>
      </c>
      <c r="C922" s="228" t="s">
        <v>2115</v>
      </c>
      <c r="D922" s="227">
        <v>2050</v>
      </c>
    </row>
    <row r="923" spans="1:4" s="4" customFormat="1" ht="38.25" x14ac:dyDescent="0.25">
      <c r="A923" s="135">
        <v>915</v>
      </c>
      <c r="B923" s="226" t="s">
        <v>2116</v>
      </c>
      <c r="C923" s="228" t="s">
        <v>2117</v>
      </c>
      <c r="D923" s="227">
        <v>4600</v>
      </c>
    </row>
    <row r="924" spans="1:4" s="4" customFormat="1" ht="51" x14ac:dyDescent="0.25">
      <c r="A924" s="135">
        <v>916</v>
      </c>
      <c r="B924" s="226" t="s">
        <v>2118</v>
      </c>
      <c r="C924" s="228" t="s">
        <v>2115</v>
      </c>
      <c r="D924" s="227">
        <v>2050</v>
      </c>
    </row>
    <row r="925" spans="1:4" s="4" customFormat="1" ht="51" x14ac:dyDescent="0.25">
      <c r="A925" s="135">
        <v>917</v>
      </c>
      <c r="B925" s="226" t="s">
        <v>2119</v>
      </c>
      <c r="C925" s="228" t="s">
        <v>2115</v>
      </c>
      <c r="D925" s="227">
        <v>2050</v>
      </c>
    </row>
    <row r="926" spans="1:4" s="4" customFormat="1" ht="38.25" x14ac:dyDescent="0.25">
      <c r="A926" s="135">
        <v>918</v>
      </c>
      <c r="B926" s="226" t="s">
        <v>2120</v>
      </c>
      <c r="C926" s="228" t="s">
        <v>2121</v>
      </c>
      <c r="D926" s="227">
        <v>4600</v>
      </c>
    </row>
    <row r="927" spans="1:4" s="4" customFormat="1" ht="51" x14ac:dyDescent="0.25">
      <c r="A927" s="135">
        <v>919</v>
      </c>
      <c r="B927" s="226" t="s">
        <v>2122</v>
      </c>
      <c r="C927" s="228" t="s">
        <v>2115</v>
      </c>
      <c r="D927" s="227">
        <v>2050</v>
      </c>
    </row>
    <row r="928" spans="1:4" s="4" customFormat="1" ht="38.25" x14ac:dyDescent="0.25">
      <c r="A928" s="135">
        <v>920</v>
      </c>
      <c r="B928" s="226" t="s">
        <v>2123</v>
      </c>
      <c r="C928" s="228" t="s">
        <v>2124</v>
      </c>
      <c r="D928" s="227">
        <v>4600</v>
      </c>
    </row>
    <row r="929" spans="1:4" s="4" customFormat="1" ht="51" x14ac:dyDescent="0.25">
      <c r="A929" s="135">
        <v>921</v>
      </c>
      <c r="B929" s="226" t="s">
        <v>2125</v>
      </c>
      <c r="C929" s="228" t="s">
        <v>2115</v>
      </c>
      <c r="D929" s="227">
        <v>2050</v>
      </c>
    </row>
    <row r="930" spans="1:4" s="4" customFormat="1" ht="38.25" x14ac:dyDescent="0.25">
      <c r="A930" s="135">
        <v>922</v>
      </c>
      <c r="B930" s="226" t="s">
        <v>2126</v>
      </c>
      <c r="C930" s="228" t="s">
        <v>2127</v>
      </c>
      <c r="D930" s="227">
        <v>3650</v>
      </c>
    </row>
    <row r="931" spans="1:4" s="4" customFormat="1" ht="76.5" x14ac:dyDescent="0.25">
      <c r="A931" s="135">
        <v>923</v>
      </c>
      <c r="B931" s="226" t="s">
        <v>2128</v>
      </c>
      <c r="C931" s="228" t="s">
        <v>2129</v>
      </c>
      <c r="D931" s="227">
        <v>21627.59</v>
      </c>
    </row>
    <row r="932" spans="1:4" s="4" customFormat="1" x14ac:dyDescent="0.25">
      <c r="A932" s="135">
        <v>924</v>
      </c>
      <c r="B932" s="226" t="s">
        <v>2130</v>
      </c>
      <c r="C932" s="228" t="s">
        <v>2131</v>
      </c>
      <c r="D932" s="227">
        <v>5000</v>
      </c>
    </row>
    <row r="933" spans="1:4" s="4" customFormat="1" ht="25.5" x14ac:dyDescent="0.25">
      <c r="A933" s="135">
        <v>925</v>
      </c>
      <c r="B933" s="226" t="s">
        <v>2132</v>
      </c>
      <c r="C933" s="228" t="s">
        <v>2133</v>
      </c>
      <c r="D933" s="227">
        <v>0</v>
      </c>
    </row>
    <row r="934" spans="1:4" s="4" customFormat="1" ht="102" x14ac:dyDescent="0.25">
      <c r="A934" s="135">
        <v>926</v>
      </c>
      <c r="B934" s="226" t="s">
        <v>2134</v>
      </c>
      <c r="C934" s="228" t="s">
        <v>2135</v>
      </c>
      <c r="D934" s="227">
        <v>238225</v>
      </c>
    </row>
    <row r="935" spans="1:4" s="4" customFormat="1" ht="51" x14ac:dyDescent="0.25">
      <c r="A935" s="135">
        <v>927</v>
      </c>
      <c r="B935" s="226" t="s">
        <v>2136</v>
      </c>
      <c r="C935" s="228" t="s">
        <v>2137</v>
      </c>
      <c r="D935" s="227">
        <v>16489</v>
      </c>
    </row>
    <row r="936" spans="1:4" s="4" customFormat="1" ht="51" x14ac:dyDescent="0.25">
      <c r="A936" s="135">
        <v>928</v>
      </c>
      <c r="B936" s="226" t="s">
        <v>2138</v>
      </c>
      <c r="C936" s="228" t="s">
        <v>2137</v>
      </c>
      <c r="D936" s="227">
        <v>16489</v>
      </c>
    </row>
    <row r="937" spans="1:4" s="4" customFormat="1" ht="51" x14ac:dyDescent="0.25">
      <c r="A937" s="135">
        <v>929</v>
      </c>
      <c r="B937" s="226" t="s">
        <v>2139</v>
      </c>
      <c r="C937" s="228" t="s">
        <v>2137</v>
      </c>
      <c r="D937" s="227">
        <v>16489</v>
      </c>
    </row>
    <row r="938" spans="1:4" s="4" customFormat="1" ht="51" x14ac:dyDescent="0.25">
      <c r="A938" s="135">
        <v>930</v>
      </c>
      <c r="B938" s="226" t="s">
        <v>2140</v>
      </c>
      <c r="C938" s="228" t="s">
        <v>2137</v>
      </c>
      <c r="D938" s="227">
        <v>16489</v>
      </c>
    </row>
    <row r="939" spans="1:4" s="4" customFormat="1" ht="51" x14ac:dyDescent="0.25">
      <c r="A939" s="135">
        <v>931</v>
      </c>
      <c r="B939" s="226" t="s">
        <v>2141</v>
      </c>
      <c r="C939" s="228" t="s">
        <v>2137</v>
      </c>
      <c r="D939" s="227">
        <v>16489</v>
      </c>
    </row>
    <row r="940" spans="1:4" s="4" customFormat="1" ht="51" x14ac:dyDescent="0.25">
      <c r="A940" s="135">
        <v>932</v>
      </c>
      <c r="B940" s="226" t="s">
        <v>2142</v>
      </c>
      <c r="C940" s="228" t="s">
        <v>2137</v>
      </c>
      <c r="D940" s="227">
        <v>16489</v>
      </c>
    </row>
    <row r="941" spans="1:4" s="4" customFormat="1" ht="51" x14ac:dyDescent="0.25">
      <c r="A941" s="135">
        <v>933</v>
      </c>
      <c r="B941" s="226" t="s">
        <v>2143</v>
      </c>
      <c r="C941" s="228" t="s">
        <v>2137</v>
      </c>
      <c r="D941" s="227">
        <v>16489</v>
      </c>
    </row>
    <row r="942" spans="1:4" s="4" customFormat="1" ht="51" x14ac:dyDescent="0.25">
      <c r="A942" s="135">
        <v>934</v>
      </c>
      <c r="B942" s="226" t="s">
        <v>2144</v>
      </c>
      <c r="C942" s="228" t="s">
        <v>2137</v>
      </c>
      <c r="D942" s="227">
        <v>16489</v>
      </c>
    </row>
    <row r="943" spans="1:4" s="4" customFormat="1" ht="25.5" x14ac:dyDescent="0.25">
      <c r="A943" s="135">
        <v>935</v>
      </c>
      <c r="B943" s="226" t="s">
        <v>2145</v>
      </c>
      <c r="C943" s="228" t="s">
        <v>2146</v>
      </c>
      <c r="D943" s="227">
        <v>38820</v>
      </c>
    </row>
    <row r="944" spans="1:4" s="4" customFormat="1" ht="25.5" x14ac:dyDescent="0.25">
      <c r="A944" s="135">
        <v>936</v>
      </c>
      <c r="B944" s="226" t="s">
        <v>2147</v>
      </c>
      <c r="C944" s="228" t="s">
        <v>2148</v>
      </c>
      <c r="D944" s="227">
        <v>8619.82</v>
      </c>
    </row>
    <row r="945" spans="1:4" s="4" customFormat="1" ht="25.5" x14ac:dyDescent="0.25">
      <c r="A945" s="135">
        <v>937</v>
      </c>
      <c r="B945" s="226" t="s">
        <v>2149</v>
      </c>
      <c r="C945" s="228" t="s">
        <v>2150</v>
      </c>
      <c r="D945" s="227">
        <v>12500</v>
      </c>
    </row>
    <row r="946" spans="1:4" s="4" customFormat="1" ht="25.5" x14ac:dyDescent="0.25">
      <c r="A946" s="135">
        <v>938</v>
      </c>
      <c r="B946" s="226" t="s">
        <v>2151</v>
      </c>
      <c r="C946" s="228" t="s">
        <v>2152</v>
      </c>
      <c r="D946" s="227">
        <v>22027</v>
      </c>
    </row>
    <row r="947" spans="1:4" s="4" customFormat="1" ht="25.5" x14ac:dyDescent="0.25">
      <c r="A947" s="135">
        <v>939</v>
      </c>
      <c r="B947" s="226" t="s">
        <v>2153</v>
      </c>
      <c r="C947" s="228" t="s">
        <v>2152</v>
      </c>
      <c r="D947" s="227">
        <v>22027</v>
      </c>
    </row>
    <row r="948" spans="1:4" s="4" customFormat="1" ht="38.25" x14ac:dyDescent="0.25">
      <c r="A948" s="135">
        <v>940</v>
      </c>
      <c r="B948" s="226" t="s">
        <v>2154</v>
      </c>
      <c r="C948" s="228" t="s">
        <v>2155</v>
      </c>
      <c r="D948" s="227">
        <v>16813</v>
      </c>
    </row>
    <row r="949" spans="1:4" s="4" customFormat="1" ht="38.25" x14ac:dyDescent="0.25">
      <c r="A949" s="135">
        <v>941</v>
      </c>
      <c r="B949" s="226" t="s">
        <v>2156</v>
      </c>
      <c r="C949" s="228" t="s">
        <v>2157</v>
      </c>
      <c r="D949" s="227">
        <v>10862</v>
      </c>
    </row>
    <row r="950" spans="1:4" s="4" customFormat="1" ht="38.25" x14ac:dyDescent="0.25">
      <c r="A950" s="135">
        <v>942</v>
      </c>
      <c r="B950" s="226" t="s">
        <v>2158</v>
      </c>
      <c r="C950" s="228" t="s">
        <v>2157</v>
      </c>
      <c r="D950" s="227">
        <v>10862</v>
      </c>
    </row>
    <row r="951" spans="1:4" s="4" customFormat="1" ht="38.25" x14ac:dyDescent="0.25">
      <c r="A951" s="135">
        <v>943</v>
      </c>
      <c r="B951" s="226" t="s">
        <v>2159</v>
      </c>
      <c r="C951" s="228" t="s">
        <v>2160</v>
      </c>
      <c r="D951" s="227">
        <v>2966</v>
      </c>
    </row>
    <row r="952" spans="1:4" s="4" customFormat="1" ht="25.5" x14ac:dyDescent="0.25">
      <c r="A952" s="135">
        <v>944</v>
      </c>
      <c r="B952" s="226" t="s">
        <v>2161</v>
      </c>
      <c r="C952" s="228" t="s">
        <v>2162</v>
      </c>
      <c r="D952" s="227">
        <v>1672</v>
      </c>
    </row>
    <row r="953" spans="1:4" s="4" customFormat="1" ht="25.5" x14ac:dyDescent="0.25">
      <c r="A953" s="135">
        <v>945</v>
      </c>
      <c r="B953" s="226" t="s">
        <v>2163</v>
      </c>
      <c r="C953" s="228" t="s">
        <v>2162</v>
      </c>
      <c r="D953" s="227">
        <v>1672</v>
      </c>
    </row>
    <row r="954" spans="1:4" s="4" customFormat="1" ht="25.5" x14ac:dyDescent="0.25">
      <c r="A954" s="135">
        <v>946</v>
      </c>
      <c r="B954" s="226" t="s">
        <v>2164</v>
      </c>
      <c r="C954" s="228" t="s">
        <v>2165</v>
      </c>
      <c r="D954" s="227">
        <v>1930</v>
      </c>
    </row>
    <row r="955" spans="1:4" s="4" customFormat="1" ht="25.5" x14ac:dyDescent="0.25">
      <c r="A955" s="135">
        <v>947</v>
      </c>
      <c r="B955" s="226" t="s">
        <v>2166</v>
      </c>
      <c r="C955" s="228" t="s">
        <v>2167</v>
      </c>
      <c r="D955" s="227">
        <v>9912.94</v>
      </c>
    </row>
    <row r="956" spans="1:4" s="4" customFormat="1" ht="42.75" x14ac:dyDescent="0.25">
      <c r="A956" s="135">
        <v>948</v>
      </c>
      <c r="B956" s="226" t="s">
        <v>2168</v>
      </c>
      <c r="C956" s="228" t="s">
        <v>2169</v>
      </c>
      <c r="D956" s="227">
        <v>7936.19</v>
      </c>
    </row>
    <row r="957" spans="1:4" s="4" customFormat="1" ht="28.5" x14ac:dyDescent="0.25">
      <c r="A957" s="135">
        <v>949</v>
      </c>
      <c r="B957" s="226" t="s">
        <v>2170</v>
      </c>
      <c r="C957" s="228" t="s">
        <v>2171</v>
      </c>
      <c r="D957" s="227">
        <v>3102.59</v>
      </c>
    </row>
    <row r="958" spans="1:4" s="4" customFormat="1" ht="25.5" x14ac:dyDescent="0.25">
      <c r="A958" s="135">
        <v>950</v>
      </c>
      <c r="B958" s="226" t="s">
        <v>2172</v>
      </c>
      <c r="C958" s="228" t="s">
        <v>2173</v>
      </c>
      <c r="D958" s="227">
        <v>1</v>
      </c>
    </row>
    <row r="959" spans="1:4" s="4" customFormat="1" ht="25.5" x14ac:dyDescent="0.25">
      <c r="A959" s="135">
        <v>951</v>
      </c>
      <c r="B959" s="226" t="s">
        <v>2174</v>
      </c>
      <c r="C959" s="228" t="s">
        <v>2175</v>
      </c>
      <c r="D959" s="227">
        <v>1</v>
      </c>
    </row>
    <row r="960" spans="1:4" s="4" customFormat="1" ht="25.5" x14ac:dyDescent="0.25">
      <c r="A960" s="135">
        <v>952</v>
      </c>
      <c r="B960" s="226" t="s">
        <v>2176</v>
      </c>
      <c r="C960" s="228" t="s">
        <v>2177</v>
      </c>
      <c r="D960" s="227">
        <v>1</v>
      </c>
    </row>
    <row r="961" spans="1:4" s="4" customFormat="1" x14ac:dyDescent="0.25">
      <c r="A961" s="135">
        <v>953</v>
      </c>
      <c r="B961" s="226" t="s">
        <v>2178</v>
      </c>
      <c r="C961" s="228" t="s">
        <v>2179</v>
      </c>
      <c r="D961" s="227">
        <v>4616.54</v>
      </c>
    </row>
    <row r="962" spans="1:4" s="4" customFormat="1" x14ac:dyDescent="0.25">
      <c r="A962" s="135">
        <v>954</v>
      </c>
      <c r="B962" s="226" t="s">
        <v>2178</v>
      </c>
      <c r="C962" s="228" t="s">
        <v>2179</v>
      </c>
      <c r="D962" s="227">
        <v>4616.55</v>
      </c>
    </row>
    <row r="963" spans="1:4" s="4" customFormat="1" ht="38.25" x14ac:dyDescent="0.25">
      <c r="A963" s="135">
        <v>955</v>
      </c>
      <c r="B963" s="226" t="s">
        <v>2180</v>
      </c>
      <c r="C963" s="228" t="s">
        <v>2181</v>
      </c>
      <c r="D963" s="227">
        <v>800</v>
      </c>
    </row>
    <row r="964" spans="1:4" s="4" customFormat="1" ht="38.25" x14ac:dyDescent="0.25">
      <c r="A964" s="135">
        <v>956</v>
      </c>
      <c r="B964" s="226" t="s">
        <v>2178</v>
      </c>
      <c r="C964" s="228" t="s">
        <v>2182</v>
      </c>
      <c r="D964" s="227">
        <v>2955</v>
      </c>
    </row>
    <row r="965" spans="1:4" s="4" customFormat="1" ht="25.5" x14ac:dyDescent="0.25">
      <c r="A965" s="135">
        <v>957</v>
      </c>
      <c r="B965" s="226" t="s">
        <v>2183</v>
      </c>
      <c r="C965" s="228" t="s">
        <v>2184</v>
      </c>
      <c r="D965" s="227">
        <v>1782</v>
      </c>
    </row>
    <row r="966" spans="1:4" s="4" customFormat="1" x14ac:dyDescent="0.25">
      <c r="A966" s="135">
        <v>958</v>
      </c>
      <c r="B966" s="226" t="s">
        <v>2178</v>
      </c>
      <c r="C966" s="228" t="s">
        <v>2185</v>
      </c>
      <c r="D966" s="227">
        <v>1660.8</v>
      </c>
    </row>
    <row r="967" spans="1:4" s="4" customFormat="1" ht="25.5" x14ac:dyDescent="0.25">
      <c r="A967" s="135">
        <v>959</v>
      </c>
      <c r="B967" s="226" t="s">
        <v>2186</v>
      </c>
      <c r="C967" s="228" t="s">
        <v>2187</v>
      </c>
      <c r="D967" s="227">
        <v>3790</v>
      </c>
    </row>
    <row r="968" spans="1:4" s="4" customFormat="1" x14ac:dyDescent="0.25">
      <c r="A968" s="135">
        <v>960</v>
      </c>
      <c r="B968" s="226" t="s">
        <v>2188</v>
      </c>
      <c r="C968" s="228" t="s">
        <v>2189</v>
      </c>
      <c r="D968" s="227">
        <v>537.4</v>
      </c>
    </row>
    <row r="969" spans="1:4" s="4" customFormat="1" ht="25.5" x14ac:dyDescent="0.25">
      <c r="A969" s="135">
        <v>961</v>
      </c>
      <c r="B969" s="226" t="s">
        <v>2190</v>
      </c>
      <c r="C969" s="228" t="s">
        <v>2191</v>
      </c>
      <c r="D969" s="227">
        <v>960</v>
      </c>
    </row>
    <row r="970" spans="1:4" s="4" customFormat="1" ht="25.5" x14ac:dyDescent="0.25">
      <c r="A970" s="135">
        <v>962</v>
      </c>
      <c r="B970" s="226" t="s">
        <v>2192</v>
      </c>
      <c r="C970" s="228" t="s">
        <v>2193</v>
      </c>
      <c r="D970" s="227">
        <v>20869.560000000001</v>
      </c>
    </row>
    <row r="971" spans="1:4" s="4" customFormat="1" ht="38.25" x14ac:dyDescent="0.25">
      <c r="A971" s="135">
        <v>963</v>
      </c>
      <c r="B971" s="226" t="s">
        <v>2194</v>
      </c>
      <c r="C971" s="228" t="s">
        <v>2195</v>
      </c>
      <c r="D971" s="227">
        <v>2500</v>
      </c>
    </row>
    <row r="972" spans="1:4" s="4" customFormat="1" ht="25.5" x14ac:dyDescent="0.25">
      <c r="A972" s="135">
        <v>964</v>
      </c>
      <c r="B972" s="226" t="s">
        <v>2196</v>
      </c>
      <c r="C972" s="228" t="s">
        <v>2197</v>
      </c>
      <c r="D972" s="227">
        <v>550</v>
      </c>
    </row>
    <row r="973" spans="1:4" s="4" customFormat="1" ht="25.5" x14ac:dyDescent="0.25">
      <c r="A973" s="135">
        <v>965</v>
      </c>
      <c r="B973" s="226" t="s">
        <v>2198</v>
      </c>
      <c r="C973" s="228" t="s">
        <v>2199</v>
      </c>
      <c r="D973" s="227">
        <v>1300</v>
      </c>
    </row>
    <row r="974" spans="1:4" s="4" customFormat="1" ht="25.5" x14ac:dyDescent="0.25">
      <c r="A974" s="135">
        <v>966</v>
      </c>
      <c r="B974" s="226" t="s">
        <v>2200</v>
      </c>
      <c r="C974" s="228" t="s">
        <v>2201</v>
      </c>
      <c r="D974" s="227">
        <v>950</v>
      </c>
    </row>
    <row r="975" spans="1:4" s="4" customFormat="1" ht="25.5" x14ac:dyDescent="0.25">
      <c r="A975" s="135">
        <v>967</v>
      </c>
      <c r="B975" s="226" t="s">
        <v>2202</v>
      </c>
      <c r="C975" s="228" t="s">
        <v>2203</v>
      </c>
      <c r="D975" s="227">
        <v>2990</v>
      </c>
    </row>
    <row r="976" spans="1:4" s="4" customFormat="1" ht="51" x14ac:dyDescent="0.25">
      <c r="A976" s="135">
        <v>968</v>
      </c>
      <c r="B976" s="226" t="s">
        <v>2204</v>
      </c>
      <c r="C976" s="228" t="s">
        <v>2205</v>
      </c>
      <c r="D976" s="227">
        <v>5400</v>
      </c>
    </row>
    <row r="977" spans="1:4" s="4" customFormat="1" ht="25.5" x14ac:dyDescent="0.25">
      <c r="A977" s="135">
        <v>969</v>
      </c>
      <c r="B977" s="226" t="s">
        <v>2206</v>
      </c>
      <c r="C977" s="228" t="s">
        <v>2207</v>
      </c>
      <c r="D977" s="227">
        <v>750</v>
      </c>
    </row>
    <row r="978" spans="1:4" s="4" customFormat="1" ht="25.5" x14ac:dyDescent="0.25">
      <c r="A978" s="135">
        <v>970</v>
      </c>
      <c r="B978" s="226" t="s">
        <v>2208</v>
      </c>
      <c r="C978" s="228" t="s">
        <v>2209</v>
      </c>
      <c r="D978" s="227">
        <v>1195</v>
      </c>
    </row>
    <row r="979" spans="1:4" s="4" customFormat="1" ht="25.5" x14ac:dyDescent="0.25">
      <c r="A979" s="135">
        <v>971</v>
      </c>
      <c r="B979" s="226" t="s">
        <v>2210</v>
      </c>
      <c r="C979" s="228" t="s">
        <v>2211</v>
      </c>
      <c r="D979" s="227">
        <v>3264.8</v>
      </c>
    </row>
    <row r="980" spans="1:4" s="4" customFormat="1" x14ac:dyDescent="0.25">
      <c r="A980" s="135">
        <v>972</v>
      </c>
      <c r="B980" s="226" t="s">
        <v>2212</v>
      </c>
      <c r="C980" s="228" t="s">
        <v>2213</v>
      </c>
      <c r="D980" s="227">
        <v>3516.8</v>
      </c>
    </row>
    <row r="981" spans="1:4" s="4" customFormat="1" ht="63.75" x14ac:dyDescent="0.25">
      <c r="A981" s="135">
        <v>973</v>
      </c>
      <c r="B981" s="226" t="s">
        <v>2214</v>
      </c>
      <c r="C981" s="228" t="s">
        <v>2215</v>
      </c>
      <c r="D981" s="227">
        <v>6325</v>
      </c>
    </row>
    <row r="982" spans="1:4" s="4" customFormat="1" ht="63.75" x14ac:dyDescent="0.25">
      <c r="A982" s="135">
        <v>974</v>
      </c>
      <c r="B982" s="226" t="s">
        <v>2214</v>
      </c>
      <c r="C982" s="228" t="s">
        <v>2215</v>
      </c>
      <c r="D982" s="227">
        <v>6325</v>
      </c>
    </row>
    <row r="983" spans="1:4" s="4" customFormat="1" ht="63.75" x14ac:dyDescent="0.25">
      <c r="A983" s="135">
        <v>975</v>
      </c>
      <c r="B983" s="226" t="s">
        <v>2214</v>
      </c>
      <c r="C983" s="228" t="s">
        <v>2215</v>
      </c>
      <c r="D983" s="227">
        <v>6325</v>
      </c>
    </row>
    <row r="984" spans="1:4" s="4" customFormat="1" ht="63.75" x14ac:dyDescent="0.25">
      <c r="A984" s="135">
        <v>976</v>
      </c>
      <c r="B984" s="226" t="s">
        <v>2214</v>
      </c>
      <c r="C984" s="228" t="s">
        <v>2215</v>
      </c>
      <c r="D984" s="227">
        <v>6325</v>
      </c>
    </row>
    <row r="985" spans="1:4" s="4" customFormat="1" ht="63.75" x14ac:dyDescent="0.25">
      <c r="A985" s="135">
        <v>977</v>
      </c>
      <c r="B985" s="226" t="s">
        <v>2214</v>
      </c>
      <c r="C985" s="228" t="s">
        <v>2215</v>
      </c>
      <c r="D985" s="227">
        <v>6325</v>
      </c>
    </row>
    <row r="986" spans="1:4" s="4" customFormat="1" ht="63.75" x14ac:dyDescent="0.25">
      <c r="A986" s="135">
        <v>978</v>
      </c>
      <c r="B986" s="226" t="s">
        <v>2214</v>
      </c>
      <c r="C986" s="228" t="s">
        <v>2215</v>
      </c>
      <c r="D986" s="227">
        <v>6325</v>
      </c>
    </row>
    <row r="987" spans="1:4" s="4" customFormat="1" ht="63.75" x14ac:dyDescent="0.25">
      <c r="A987" s="135">
        <v>979</v>
      </c>
      <c r="B987" s="226" t="s">
        <v>2214</v>
      </c>
      <c r="C987" s="228" t="s">
        <v>2215</v>
      </c>
      <c r="D987" s="227">
        <v>6325</v>
      </c>
    </row>
    <row r="988" spans="1:4" s="4" customFormat="1" ht="63.75" x14ac:dyDescent="0.25">
      <c r="A988" s="135">
        <v>980</v>
      </c>
      <c r="B988" s="226" t="s">
        <v>2214</v>
      </c>
      <c r="C988" s="228" t="s">
        <v>2215</v>
      </c>
      <c r="D988" s="227">
        <v>6325</v>
      </c>
    </row>
    <row r="989" spans="1:4" s="4" customFormat="1" ht="63.75" x14ac:dyDescent="0.25">
      <c r="A989" s="135">
        <v>981</v>
      </c>
      <c r="B989" s="226" t="s">
        <v>2214</v>
      </c>
      <c r="C989" s="228" t="s">
        <v>2215</v>
      </c>
      <c r="D989" s="227">
        <v>6325</v>
      </c>
    </row>
    <row r="990" spans="1:4" s="4" customFormat="1" ht="38.25" x14ac:dyDescent="0.25">
      <c r="A990" s="135">
        <v>982</v>
      </c>
      <c r="B990" s="226" t="s">
        <v>2216</v>
      </c>
      <c r="C990" s="228" t="s">
        <v>2217</v>
      </c>
      <c r="D990" s="227">
        <v>1960</v>
      </c>
    </row>
    <row r="991" spans="1:4" s="4" customFormat="1" ht="38.25" x14ac:dyDescent="0.25">
      <c r="A991" s="135">
        <v>983</v>
      </c>
      <c r="B991" s="226" t="s">
        <v>2216</v>
      </c>
      <c r="C991" s="228" t="s">
        <v>2217</v>
      </c>
      <c r="D991" s="227">
        <v>1960</v>
      </c>
    </row>
    <row r="992" spans="1:4" s="4" customFormat="1" ht="38.25" x14ac:dyDescent="0.25">
      <c r="A992" s="135">
        <v>984</v>
      </c>
      <c r="B992" s="226" t="s">
        <v>2216</v>
      </c>
      <c r="C992" s="228" t="s">
        <v>2217</v>
      </c>
      <c r="D992" s="227">
        <v>1960</v>
      </c>
    </row>
    <row r="993" spans="1:4" s="4" customFormat="1" ht="38.25" x14ac:dyDescent="0.25">
      <c r="A993" s="135">
        <v>985</v>
      </c>
      <c r="B993" s="226" t="s">
        <v>2216</v>
      </c>
      <c r="C993" s="228" t="s">
        <v>2217</v>
      </c>
      <c r="D993" s="227">
        <v>1960</v>
      </c>
    </row>
    <row r="994" spans="1:4" s="4" customFormat="1" ht="38.25" x14ac:dyDescent="0.25">
      <c r="A994" s="135">
        <v>986</v>
      </c>
      <c r="B994" s="226" t="s">
        <v>2216</v>
      </c>
      <c r="C994" s="228" t="s">
        <v>2217</v>
      </c>
      <c r="D994" s="227">
        <v>1960</v>
      </c>
    </row>
    <row r="995" spans="1:4" s="4" customFormat="1" ht="38.25" x14ac:dyDescent="0.25">
      <c r="A995" s="135">
        <v>987</v>
      </c>
      <c r="B995" s="226" t="s">
        <v>2216</v>
      </c>
      <c r="C995" s="228" t="s">
        <v>2217</v>
      </c>
      <c r="D995" s="227">
        <v>1960</v>
      </c>
    </row>
    <row r="996" spans="1:4" s="4" customFormat="1" ht="38.25" x14ac:dyDescent="0.25">
      <c r="A996" s="135">
        <v>988</v>
      </c>
      <c r="B996" s="226" t="s">
        <v>2216</v>
      </c>
      <c r="C996" s="228" t="s">
        <v>2217</v>
      </c>
      <c r="D996" s="227">
        <v>1960</v>
      </c>
    </row>
    <row r="997" spans="1:4" s="4" customFormat="1" ht="38.25" x14ac:dyDescent="0.25">
      <c r="A997" s="135">
        <v>989</v>
      </c>
      <c r="B997" s="226" t="s">
        <v>2216</v>
      </c>
      <c r="C997" s="228" t="s">
        <v>2217</v>
      </c>
      <c r="D997" s="227">
        <v>1960</v>
      </c>
    </row>
    <row r="998" spans="1:4" s="4" customFormat="1" ht="38.25" x14ac:dyDescent="0.25">
      <c r="A998" s="135">
        <v>990</v>
      </c>
      <c r="B998" s="226" t="s">
        <v>2218</v>
      </c>
      <c r="C998" s="228" t="s">
        <v>2219</v>
      </c>
      <c r="D998" s="227">
        <v>863.64</v>
      </c>
    </row>
    <row r="999" spans="1:4" s="4" customFormat="1" ht="38.25" x14ac:dyDescent="0.25">
      <c r="A999" s="135">
        <v>991</v>
      </c>
      <c r="B999" s="226" t="s">
        <v>2218</v>
      </c>
      <c r="C999" s="228" t="s">
        <v>2219</v>
      </c>
      <c r="D999" s="227">
        <v>863.64</v>
      </c>
    </row>
    <row r="1000" spans="1:4" s="4" customFormat="1" ht="38.25" x14ac:dyDescent="0.25">
      <c r="A1000" s="135">
        <v>992</v>
      </c>
      <c r="B1000" s="226" t="s">
        <v>2218</v>
      </c>
      <c r="C1000" s="228" t="s">
        <v>2219</v>
      </c>
      <c r="D1000" s="227">
        <v>863.64</v>
      </c>
    </row>
    <row r="1001" spans="1:4" s="4" customFormat="1" ht="38.25" x14ac:dyDescent="0.25">
      <c r="A1001" s="135">
        <v>993</v>
      </c>
      <c r="B1001" s="226" t="s">
        <v>2218</v>
      </c>
      <c r="C1001" s="228" t="s">
        <v>2219</v>
      </c>
      <c r="D1001" s="227">
        <v>863.64</v>
      </c>
    </row>
    <row r="1002" spans="1:4" s="4" customFormat="1" ht="38.25" x14ac:dyDescent="0.25">
      <c r="A1002" s="135">
        <v>994</v>
      </c>
      <c r="B1002" s="226" t="s">
        <v>2218</v>
      </c>
      <c r="C1002" s="228" t="s">
        <v>2219</v>
      </c>
      <c r="D1002" s="227">
        <v>863.64</v>
      </c>
    </row>
    <row r="1003" spans="1:4" s="4" customFormat="1" ht="38.25" x14ac:dyDescent="0.25">
      <c r="A1003" s="135">
        <v>995</v>
      </c>
      <c r="B1003" s="226" t="s">
        <v>2218</v>
      </c>
      <c r="C1003" s="228" t="s">
        <v>2219</v>
      </c>
      <c r="D1003" s="227">
        <v>863.64</v>
      </c>
    </row>
    <row r="1004" spans="1:4" s="4" customFormat="1" ht="38.25" x14ac:dyDescent="0.25">
      <c r="A1004" s="135">
        <v>996</v>
      </c>
      <c r="B1004" s="226" t="s">
        <v>2218</v>
      </c>
      <c r="C1004" s="228" t="s">
        <v>2219</v>
      </c>
      <c r="D1004" s="227">
        <v>863.64</v>
      </c>
    </row>
    <row r="1005" spans="1:4" s="4" customFormat="1" ht="38.25" x14ac:dyDescent="0.25">
      <c r="A1005" s="135">
        <v>997</v>
      </c>
      <c r="B1005" s="226" t="s">
        <v>2218</v>
      </c>
      <c r="C1005" s="228" t="s">
        <v>2219</v>
      </c>
      <c r="D1005" s="227">
        <v>863.64</v>
      </c>
    </row>
    <row r="1006" spans="1:4" s="4" customFormat="1" ht="38.25" x14ac:dyDescent="0.25">
      <c r="A1006" s="135">
        <v>998</v>
      </c>
      <c r="B1006" s="226" t="s">
        <v>2218</v>
      </c>
      <c r="C1006" s="228" t="s">
        <v>2219</v>
      </c>
      <c r="D1006" s="227">
        <v>863.64</v>
      </c>
    </row>
    <row r="1007" spans="1:4" s="4" customFormat="1" x14ac:dyDescent="0.25">
      <c r="A1007" s="135">
        <v>999</v>
      </c>
      <c r="B1007" s="226" t="s">
        <v>2220</v>
      </c>
      <c r="C1007" s="228" t="s">
        <v>2221</v>
      </c>
      <c r="D1007" s="227">
        <v>641.74</v>
      </c>
    </row>
    <row r="1008" spans="1:4" s="4" customFormat="1" ht="89.25" x14ac:dyDescent="0.25">
      <c r="A1008" s="135">
        <v>1000</v>
      </c>
      <c r="B1008" s="226" t="s">
        <v>2222</v>
      </c>
      <c r="C1008" s="228" t="s">
        <v>2223</v>
      </c>
      <c r="D1008" s="227">
        <v>7500</v>
      </c>
    </row>
    <row r="1009" spans="1:4" s="4" customFormat="1" x14ac:dyDescent="0.25">
      <c r="A1009" s="135">
        <v>1001</v>
      </c>
      <c r="B1009" s="226" t="s">
        <v>2224</v>
      </c>
      <c r="C1009" s="228" t="s">
        <v>2225</v>
      </c>
      <c r="D1009" s="227">
        <v>802.35</v>
      </c>
    </row>
    <row r="1010" spans="1:4" s="4" customFormat="1" x14ac:dyDescent="0.25">
      <c r="A1010" s="135">
        <v>1002</v>
      </c>
      <c r="B1010" s="226" t="s">
        <v>2226</v>
      </c>
      <c r="C1010" s="228" t="s">
        <v>2225</v>
      </c>
      <c r="D1010" s="227">
        <v>802.35</v>
      </c>
    </row>
    <row r="1011" spans="1:4" s="4" customFormat="1" x14ac:dyDescent="0.25">
      <c r="A1011" s="135">
        <v>1003</v>
      </c>
      <c r="B1011" s="226" t="s">
        <v>2227</v>
      </c>
      <c r="C1011" s="228" t="s">
        <v>2228</v>
      </c>
      <c r="D1011" s="227">
        <v>1651.31</v>
      </c>
    </row>
    <row r="1012" spans="1:4" s="4" customFormat="1" ht="38.25" x14ac:dyDescent="0.25">
      <c r="A1012" s="135">
        <v>1004</v>
      </c>
      <c r="B1012" s="226" t="s">
        <v>2229</v>
      </c>
      <c r="C1012" s="228" t="s">
        <v>2230</v>
      </c>
      <c r="D1012" s="227">
        <v>6426.09</v>
      </c>
    </row>
    <row r="1013" spans="1:4" s="4" customFormat="1" ht="38.25" x14ac:dyDescent="0.25">
      <c r="A1013" s="135">
        <v>1005</v>
      </c>
      <c r="B1013" s="226" t="s">
        <v>2231</v>
      </c>
      <c r="C1013" s="228" t="s">
        <v>2232</v>
      </c>
      <c r="D1013" s="227">
        <v>7051.3</v>
      </c>
    </row>
    <row r="1014" spans="1:4" s="4" customFormat="1" ht="25.5" x14ac:dyDescent="0.25">
      <c r="A1014" s="135">
        <v>1006</v>
      </c>
      <c r="B1014" s="226" t="s">
        <v>2233</v>
      </c>
      <c r="C1014" s="228" t="s">
        <v>2234</v>
      </c>
      <c r="D1014" s="227">
        <v>444.96</v>
      </c>
    </row>
    <row r="1015" spans="1:4" s="4" customFormat="1" ht="25.5" x14ac:dyDescent="0.25">
      <c r="A1015" s="135">
        <v>1007</v>
      </c>
      <c r="B1015" s="226" t="s">
        <v>2235</v>
      </c>
      <c r="C1015" s="228" t="s">
        <v>2234</v>
      </c>
      <c r="D1015" s="227">
        <v>444.95</v>
      </c>
    </row>
    <row r="1016" spans="1:4" s="4" customFormat="1" x14ac:dyDescent="0.25">
      <c r="A1016" s="135">
        <v>1008</v>
      </c>
      <c r="B1016" s="226" t="s">
        <v>2236</v>
      </c>
      <c r="C1016" s="228" t="s">
        <v>2237</v>
      </c>
      <c r="D1016" s="227">
        <v>444.96</v>
      </c>
    </row>
    <row r="1017" spans="1:4" s="4" customFormat="1" x14ac:dyDescent="0.25">
      <c r="A1017" s="135">
        <v>1009</v>
      </c>
      <c r="B1017" s="226" t="s">
        <v>2238</v>
      </c>
      <c r="C1017" s="228" t="s">
        <v>2237</v>
      </c>
      <c r="D1017" s="227">
        <v>444.96</v>
      </c>
    </row>
    <row r="1018" spans="1:4" s="4" customFormat="1" ht="38.25" x14ac:dyDescent="0.25">
      <c r="A1018" s="135">
        <v>1010</v>
      </c>
      <c r="B1018" s="226" t="s">
        <v>2239</v>
      </c>
      <c r="C1018" s="228" t="s">
        <v>2240</v>
      </c>
      <c r="D1018" s="227">
        <v>6426.08</v>
      </c>
    </row>
    <row r="1019" spans="1:4" s="4" customFormat="1" ht="25.5" x14ac:dyDescent="0.25">
      <c r="A1019" s="135">
        <v>1011</v>
      </c>
      <c r="B1019" s="226" t="s">
        <v>2241</v>
      </c>
      <c r="C1019" s="228" t="s">
        <v>2242</v>
      </c>
      <c r="D1019" s="227">
        <v>1693.13</v>
      </c>
    </row>
    <row r="1020" spans="1:4" s="4" customFormat="1" x14ac:dyDescent="0.25">
      <c r="A1020" s="135">
        <v>1012</v>
      </c>
      <c r="B1020" s="226" t="s">
        <v>2243</v>
      </c>
      <c r="C1020" s="228" t="s">
        <v>2244</v>
      </c>
      <c r="D1020" s="227">
        <v>3349.65</v>
      </c>
    </row>
    <row r="1021" spans="1:4" s="4" customFormat="1" x14ac:dyDescent="0.25">
      <c r="A1021" s="135">
        <v>1013</v>
      </c>
      <c r="B1021" s="226" t="s">
        <v>2245</v>
      </c>
      <c r="C1021" s="228" t="s">
        <v>2246</v>
      </c>
      <c r="D1021" s="227">
        <v>1092.8499999999999</v>
      </c>
    </row>
    <row r="1022" spans="1:4" s="4" customFormat="1" ht="25.5" x14ac:dyDescent="0.25">
      <c r="A1022" s="135">
        <v>1014</v>
      </c>
      <c r="B1022" s="226" t="s">
        <v>2247</v>
      </c>
      <c r="C1022" s="228" t="s">
        <v>2248</v>
      </c>
      <c r="D1022" s="227">
        <v>18868.7</v>
      </c>
    </row>
    <row r="1023" spans="1:4" s="4" customFormat="1" ht="25.5" x14ac:dyDescent="0.25">
      <c r="A1023" s="135">
        <v>1015</v>
      </c>
      <c r="B1023" s="226" t="s">
        <v>2249</v>
      </c>
      <c r="C1023" s="228" t="s">
        <v>2250</v>
      </c>
      <c r="D1023" s="227">
        <v>3700</v>
      </c>
    </row>
    <row r="1024" spans="1:4" s="4" customFormat="1" x14ac:dyDescent="0.25">
      <c r="A1024" s="135">
        <v>1016</v>
      </c>
      <c r="B1024" s="226" t="s">
        <v>2251</v>
      </c>
      <c r="C1024" s="228" t="s">
        <v>2252</v>
      </c>
      <c r="D1024" s="227">
        <v>680.87</v>
      </c>
    </row>
    <row r="1025" spans="1:4" s="4" customFormat="1" x14ac:dyDescent="0.25">
      <c r="A1025" s="135">
        <v>1017</v>
      </c>
      <c r="B1025" s="226" t="s">
        <v>2253</v>
      </c>
      <c r="C1025" s="228" t="s">
        <v>2254</v>
      </c>
      <c r="D1025" s="227">
        <v>4346.96</v>
      </c>
    </row>
    <row r="1026" spans="1:4" s="4" customFormat="1" x14ac:dyDescent="0.25">
      <c r="A1026" s="135">
        <v>1018</v>
      </c>
      <c r="B1026" s="226" t="s">
        <v>2255</v>
      </c>
      <c r="C1026" s="228" t="s">
        <v>2256</v>
      </c>
      <c r="D1026" s="227">
        <v>1100</v>
      </c>
    </row>
    <row r="1027" spans="1:4" s="4" customFormat="1" x14ac:dyDescent="0.25">
      <c r="A1027" s="135">
        <v>1019</v>
      </c>
      <c r="B1027" s="226" t="s">
        <v>2257</v>
      </c>
      <c r="C1027" s="228" t="s">
        <v>2256</v>
      </c>
      <c r="D1027" s="227">
        <v>1100</v>
      </c>
    </row>
    <row r="1028" spans="1:4" s="4" customFormat="1" x14ac:dyDescent="0.25">
      <c r="A1028" s="135">
        <v>1020</v>
      </c>
      <c r="B1028" s="226" t="s">
        <v>2258</v>
      </c>
      <c r="C1028" s="228" t="s">
        <v>2259</v>
      </c>
      <c r="D1028" s="227">
        <v>1694.78</v>
      </c>
    </row>
    <row r="1029" spans="1:4" s="4" customFormat="1" x14ac:dyDescent="0.25">
      <c r="A1029" s="135">
        <v>1021</v>
      </c>
      <c r="B1029" s="226" t="s">
        <v>2260</v>
      </c>
      <c r="C1029" s="228" t="s">
        <v>2261</v>
      </c>
      <c r="D1029" s="227">
        <v>2424</v>
      </c>
    </row>
    <row r="1030" spans="1:4" s="4" customFormat="1" x14ac:dyDescent="0.25">
      <c r="A1030" s="135">
        <v>1022</v>
      </c>
      <c r="B1030" s="226" t="s">
        <v>2262</v>
      </c>
      <c r="C1030" s="228" t="s">
        <v>2263</v>
      </c>
      <c r="D1030" s="227">
        <v>2054.4</v>
      </c>
    </row>
    <row r="1031" spans="1:4" s="4" customFormat="1" ht="51" x14ac:dyDescent="0.25">
      <c r="A1031" s="135">
        <v>1023</v>
      </c>
      <c r="B1031" s="226" t="s">
        <v>2264</v>
      </c>
      <c r="C1031" s="228" t="s">
        <v>2265</v>
      </c>
      <c r="D1031" s="227">
        <v>89400</v>
      </c>
    </row>
    <row r="1032" spans="1:4" s="4" customFormat="1" ht="38.25" x14ac:dyDescent="0.25">
      <c r="A1032" s="135">
        <v>1024</v>
      </c>
      <c r="B1032" s="226" t="s">
        <v>2264</v>
      </c>
      <c r="C1032" s="228" t="s">
        <v>2266</v>
      </c>
      <c r="D1032" s="227">
        <v>1490</v>
      </c>
    </row>
    <row r="1033" spans="1:4" s="4" customFormat="1" ht="51" x14ac:dyDescent="0.25">
      <c r="A1033" s="135">
        <v>1025</v>
      </c>
      <c r="B1033" s="226" t="s">
        <v>2264</v>
      </c>
      <c r="C1033" s="228" t="s">
        <v>2267</v>
      </c>
      <c r="D1033" s="227">
        <v>2980</v>
      </c>
    </row>
    <row r="1034" spans="1:4" s="4" customFormat="1" ht="38.25" x14ac:dyDescent="0.25">
      <c r="A1034" s="135">
        <v>1026</v>
      </c>
      <c r="B1034" s="226" t="s">
        <v>2264</v>
      </c>
      <c r="C1034" s="228" t="s">
        <v>2266</v>
      </c>
      <c r="D1034" s="227">
        <v>1490</v>
      </c>
    </row>
    <row r="1035" spans="1:4" s="4" customFormat="1" ht="38.25" x14ac:dyDescent="0.25">
      <c r="A1035" s="135">
        <v>1027</v>
      </c>
      <c r="B1035" s="226" t="s">
        <v>2264</v>
      </c>
      <c r="C1035" s="228" t="s">
        <v>2266</v>
      </c>
      <c r="D1035" s="227">
        <v>1490</v>
      </c>
    </row>
    <row r="1036" spans="1:4" s="4" customFormat="1" ht="38.25" x14ac:dyDescent="0.25">
      <c r="A1036" s="135">
        <v>1028</v>
      </c>
      <c r="B1036" s="226" t="s">
        <v>2264</v>
      </c>
      <c r="C1036" s="228" t="s">
        <v>2266</v>
      </c>
      <c r="D1036" s="227">
        <v>1490</v>
      </c>
    </row>
    <row r="1037" spans="1:4" s="4" customFormat="1" ht="51" x14ac:dyDescent="0.25">
      <c r="A1037" s="135">
        <v>1029</v>
      </c>
      <c r="B1037" s="226" t="s">
        <v>2264</v>
      </c>
      <c r="C1037" s="228" t="s">
        <v>2268</v>
      </c>
      <c r="D1037" s="227">
        <v>5960</v>
      </c>
    </row>
    <row r="1038" spans="1:4" s="4" customFormat="1" ht="51" x14ac:dyDescent="0.25">
      <c r="A1038" s="135">
        <v>1030</v>
      </c>
      <c r="B1038" s="226" t="s">
        <v>2264</v>
      </c>
      <c r="C1038" s="228" t="s">
        <v>2269</v>
      </c>
      <c r="D1038" s="227">
        <v>7450</v>
      </c>
    </row>
    <row r="1039" spans="1:4" s="4" customFormat="1" x14ac:dyDescent="0.25">
      <c r="A1039" s="135">
        <v>1031</v>
      </c>
      <c r="B1039" s="226" t="s">
        <v>2270</v>
      </c>
      <c r="C1039" s="228" t="s">
        <v>2271</v>
      </c>
      <c r="D1039" s="227">
        <v>494.78</v>
      </c>
    </row>
    <row r="1040" spans="1:4" s="4" customFormat="1" x14ac:dyDescent="0.25">
      <c r="A1040" s="135">
        <v>1032</v>
      </c>
      <c r="B1040" s="226" t="s">
        <v>2272</v>
      </c>
      <c r="C1040" s="228" t="s">
        <v>2271</v>
      </c>
      <c r="D1040" s="227">
        <v>494.78</v>
      </c>
    </row>
    <row r="1041" spans="1:4" s="4" customFormat="1" x14ac:dyDescent="0.25">
      <c r="A1041" s="135">
        <v>1033</v>
      </c>
      <c r="B1041" s="226" t="s">
        <v>2273</v>
      </c>
      <c r="C1041" s="228" t="s">
        <v>2271</v>
      </c>
      <c r="D1041" s="227">
        <v>494.78</v>
      </c>
    </row>
    <row r="1042" spans="1:4" s="4" customFormat="1" x14ac:dyDescent="0.25">
      <c r="A1042" s="135">
        <v>1034</v>
      </c>
      <c r="B1042" s="226" t="s">
        <v>2274</v>
      </c>
      <c r="C1042" s="228" t="s">
        <v>2271</v>
      </c>
      <c r="D1042" s="227">
        <v>494.78</v>
      </c>
    </row>
    <row r="1043" spans="1:4" s="4" customFormat="1" x14ac:dyDescent="0.25">
      <c r="A1043" s="135">
        <v>1035</v>
      </c>
      <c r="B1043" s="226" t="s">
        <v>2275</v>
      </c>
      <c r="C1043" s="228" t="s">
        <v>2276</v>
      </c>
      <c r="D1043" s="227">
        <v>1691.43</v>
      </c>
    </row>
    <row r="1044" spans="1:4" s="4" customFormat="1" ht="25.5" x14ac:dyDescent="0.25">
      <c r="A1044" s="135">
        <v>1036</v>
      </c>
      <c r="B1044" s="226" t="s">
        <v>2277</v>
      </c>
      <c r="C1044" s="228" t="s">
        <v>2278</v>
      </c>
      <c r="D1044" s="227">
        <v>2199</v>
      </c>
    </row>
    <row r="1045" spans="1:4" s="4" customFormat="1" x14ac:dyDescent="0.25">
      <c r="A1045" s="135">
        <v>1037</v>
      </c>
      <c r="B1045" s="226" t="s">
        <v>2279</v>
      </c>
      <c r="C1045" s="228" t="s">
        <v>2280</v>
      </c>
      <c r="D1045" s="227">
        <v>2321</v>
      </c>
    </row>
    <row r="1046" spans="1:4" s="4" customFormat="1" x14ac:dyDescent="0.25">
      <c r="A1046" s="135">
        <v>1038</v>
      </c>
      <c r="B1046" s="226" t="s">
        <v>2281</v>
      </c>
      <c r="C1046" s="228" t="s">
        <v>2254</v>
      </c>
      <c r="D1046" s="227">
        <v>3216.53</v>
      </c>
    </row>
    <row r="1047" spans="1:4" s="4" customFormat="1" x14ac:dyDescent="0.25">
      <c r="A1047" s="135">
        <v>1039</v>
      </c>
      <c r="B1047" s="226" t="s">
        <v>2178</v>
      </c>
      <c r="C1047" s="228" t="s">
        <v>2282</v>
      </c>
      <c r="D1047" s="227">
        <v>1378.45</v>
      </c>
    </row>
    <row r="1048" spans="1:4" s="4" customFormat="1" ht="63.75" x14ac:dyDescent="0.25">
      <c r="A1048" s="135">
        <v>1040</v>
      </c>
      <c r="B1048" s="226" t="s">
        <v>2283</v>
      </c>
      <c r="C1048" s="228" t="s">
        <v>2284</v>
      </c>
      <c r="D1048" s="227">
        <v>10900</v>
      </c>
    </row>
    <row r="1049" spans="1:4" s="4" customFormat="1" ht="25.5" x14ac:dyDescent="0.25">
      <c r="A1049" s="135">
        <v>1041</v>
      </c>
      <c r="B1049" s="226" t="s">
        <v>2285</v>
      </c>
      <c r="C1049" s="228" t="s">
        <v>2286</v>
      </c>
      <c r="D1049" s="227">
        <v>3900</v>
      </c>
    </row>
    <row r="1050" spans="1:4" s="4" customFormat="1" ht="25.5" x14ac:dyDescent="0.25">
      <c r="A1050" s="135">
        <v>1042</v>
      </c>
      <c r="B1050" s="226" t="s">
        <v>2287</v>
      </c>
      <c r="C1050" s="228" t="s">
        <v>2288</v>
      </c>
      <c r="D1050" s="227">
        <v>3900</v>
      </c>
    </row>
    <row r="1051" spans="1:4" s="4" customFormat="1" ht="38.25" x14ac:dyDescent="0.25">
      <c r="A1051" s="135">
        <v>1043</v>
      </c>
      <c r="B1051" s="226" t="s">
        <v>2289</v>
      </c>
      <c r="C1051" s="228" t="s">
        <v>2290</v>
      </c>
      <c r="D1051" s="227">
        <v>6896.55</v>
      </c>
    </row>
    <row r="1052" spans="1:4" s="4" customFormat="1" ht="38.25" x14ac:dyDescent="0.25">
      <c r="A1052" s="135">
        <v>1044</v>
      </c>
      <c r="B1052" s="226" t="s">
        <v>2291</v>
      </c>
      <c r="C1052" s="228" t="s">
        <v>2292</v>
      </c>
      <c r="D1052" s="227">
        <v>3275.86</v>
      </c>
    </row>
    <row r="1053" spans="1:4" s="4" customFormat="1" ht="38.25" x14ac:dyDescent="0.25">
      <c r="A1053" s="135">
        <v>1045</v>
      </c>
      <c r="B1053" s="226" t="s">
        <v>2293</v>
      </c>
      <c r="C1053" s="228" t="s">
        <v>2294</v>
      </c>
      <c r="D1053" s="227">
        <v>3275.86</v>
      </c>
    </row>
    <row r="1054" spans="1:4" s="4" customFormat="1" ht="38.25" x14ac:dyDescent="0.25">
      <c r="A1054" s="135">
        <v>1046</v>
      </c>
      <c r="B1054" s="226" t="s">
        <v>2295</v>
      </c>
      <c r="C1054" s="228" t="s">
        <v>2296</v>
      </c>
      <c r="D1054" s="227">
        <v>3275.86</v>
      </c>
    </row>
    <row r="1055" spans="1:4" s="4" customFormat="1" ht="38.25" x14ac:dyDescent="0.25">
      <c r="A1055" s="135">
        <v>1047</v>
      </c>
      <c r="B1055" s="226" t="s">
        <v>2293</v>
      </c>
      <c r="C1055" s="228" t="s">
        <v>2297</v>
      </c>
      <c r="D1055" s="227">
        <v>3275.86</v>
      </c>
    </row>
    <row r="1056" spans="1:4" s="4" customFormat="1" x14ac:dyDescent="0.25">
      <c r="A1056" s="135">
        <v>1048</v>
      </c>
      <c r="B1056" s="226" t="s">
        <v>2298</v>
      </c>
      <c r="C1056" s="228" t="s">
        <v>1749</v>
      </c>
      <c r="D1056" s="227">
        <v>5387.93</v>
      </c>
    </row>
    <row r="1057" spans="1:4" s="4" customFormat="1" ht="25.5" x14ac:dyDescent="0.25">
      <c r="A1057" s="135">
        <v>1049</v>
      </c>
      <c r="B1057" s="226" t="s">
        <v>2299</v>
      </c>
      <c r="C1057" s="228" t="s">
        <v>2300</v>
      </c>
      <c r="D1057" s="227">
        <v>4387.5</v>
      </c>
    </row>
    <row r="1058" spans="1:4" s="4" customFormat="1" ht="25.5" x14ac:dyDescent="0.25">
      <c r="A1058" s="135">
        <v>1050</v>
      </c>
      <c r="B1058" s="226" t="s">
        <v>2301</v>
      </c>
      <c r="C1058" s="228" t="s">
        <v>2300</v>
      </c>
      <c r="D1058" s="227">
        <v>4387.5</v>
      </c>
    </row>
    <row r="1059" spans="1:4" s="4" customFormat="1" ht="25.5" x14ac:dyDescent="0.25">
      <c r="A1059" s="135">
        <v>1051</v>
      </c>
      <c r="B1059" s="226" t="s">
        <v>2302</v>
      </c>
      <c r="C1059" s="228" t="s">
        <v>2300</v>
      </c>
      <c r="D1059" s="227">
        <v>4387.5</v>
      </c>
    </row>
    <row r="1060" spans="1:4" s="4" customFormat="1" ht="25.5" x14ac:dyDescent="0.25">
      <c r="A1060" s="135">
        <v>1052</v>
      </c>
      <c r="B1060" s="226" t="s">
        <v>2303</v>
      </c>
      <c r="C1060" s="228" t="s">
        <v>2300</v>
      </c>
      <c r="D1060" s="227">
        <v>4387.5</v>
      </c>
    </row>
    <row r="1061" spans="1:4" s="4" customFormat="1" ht="25.5" x14ac:dyDescent="0.25">
      <c r="A1061" s="135">
        <v>1053</v>
      </c>
      <c r="B1061" s="226" t="s">
        <v>2304</v>
      </c>
      <c r="C1061" s="228" t="s">
        <v>2300</v>
      </c>
      <c r="D1061" s="227">
        <v>4387.5</v>
      </c>
    </row>
    <row r="1062" spans="1:4" s="4" customFormat="1" ht="25.5" x14ac:dyDescent="0.25">
      <c r="A1062" s="135">
        <v>1054</v>
      </c>
      <c r="B1062" s="226" t="s">
        <v>2305</v>
      </c>
      <c r="C1062" s="228" t="s">
        <v>2300</v>
      </c>
      <c r="D1062" s="227">
        <v>4387.5</v>
      </c>
    </row>
    <row r="1063" spans="1:4" s="4" customFormat="1" ht="25.5" x14ac:dyDescent="0.25">
      <c r="A1063" s="135">
        <v>1055</v>
      </c>
      <c r="B1063" s="226" t="s">
        <v>2306</v>
      </c>
      <c r="C1063" s="228" t="s">
        <v>2300</v>
      </c>
      <c r="D1063" s="227">
        <v>4387.5</v>
      </c>
    </row>
    <row r="1064" spans="1:4" s="4" customFormat="1" ht="25.5" x14ac:dyDescent="0.25">
      <c r="A1064" s="135">
        <v>1056</v>
      </c>
      <c r="B1064" s="226" t="s">
        <v>2307</v>
      </c>
      <c r="C1064" s="228" t="s">
        <v>2300</v>
      </c>
      <c r="D1064" s="227">
        <v>4387.5</v>
      </c>
    </row>
    <row r="1065" spans="1:4" s="4" customFormat="1" ht="25.5" x14ac:dyDescent="0.25">
      <c r="A1065" s="135">
        <v>1057</v>
      </c>
      <c r="B1065" s="226" t="s">
        <v>2308</v>
      </c>
      <c r="C1065" s="228" t="s">
        <v>2300</v>
      </c>
      <c r="D1065" s="227">
        <v>4387.5</v>
      </c>
    </row>
    <row r="1066" spans="1:4" s="4" customFormat="1" x14ac:dyDescent="0.25">
      <c r="A1066" s="135">
        <v>1058</v>
      </c>
      <c r="B1066" s="226" t="s">
        <v>2309</v>
      </c>
      <c r="C1066" s="228" t="s">
        <v>2310</v>
      </c>
      <c r="D1066" s="227">
        <v>9700</v>
      </c>
    </row>
    <row r="1067" spans="1:4" s="4" customFormat="1" x14ac:dyDescent="0.25">
      <c r="A1067" s="135">
        <v>1059</v>
      </c>
      <c r="B1067" s="226" t="s">
        <v>2311</v>
      </c>
      <c r="C1067" s="228" t="s">
        <v>2312</v>
      </c>
      <c r="D1067" s="227">
        <v>3135</v>
      </c>
    </row>
    <row r="1068" spans="1:4" s="4" customFormat="1" ht="25.5" x14ac:dyDescent="0.25">
      <c r="A1068" s="135">
        <v>1060</v>
      </c>
      <c r="B1068" s="226" t="s">
        <v>2313</v>
      </c>
      <c r="C1068" s="228" t="s">
        <v>2314</v>
      </c>
      <c r="D1068" s="227">
        <v>5323.27</v>
      </c>
    </row>
    <row r="1069" spans="1:4" s="4" customFormat="1" ht="25.5" x14ac:dyDescent="0.25">
      <c r="A1069" s="135">
        <v>1061</v>
      </c>
      <c r="B1069" s="226" t="s">
        <v>2315</v>
      </c>
      <c r="C1069" s="228" t="s">
        <v>2316</v>
      </c>
      <c r="D1069" s="227">
        <v>5120</v>
      </c>
    </row>
    <row r="1070" spans="1:4" s="4" customFormat="1" ht="25.5" x14ac:dyDescent="0.25">
      <c r="A1070" s="135">
        <v>1062</v>
      </c>
      <c r="B1070" s="226" t="s">
        <v>2317</v>
      </c>
      <c r="C1070" s="228" t="s">
        <v>2318</v>
      </c>
      <c r="D1070" s="227">
        <v>7258.62</v>
      </c>
    </row>
    <row r="1071" spans="1:4" s="4" customFormat="1" x14ac:dyDescent="0.25">
      <c r="A1071" s="135">
        <v>1063</v>
      </c>
      <c r="B1071" s="226" t="s">
        <v>2319</v>
      </c>
      <c r="C1071" s="228" t="s">
        <v>2320</v>
      </c>
      <c r="D1071" s="227">
        <v>925</v>
      </c>
    </row>
    <row r="1072" spans="1:4" s="4" customFormat="1" x14ac:dyDescent="0.25">
      <c r="A1072" s="135">
        <v>1064</v>
      </c>
      <c r="B1072" s="226" t="s">
        <v>2321</v>
      </c>
      <c r="C1072" s="228" t="s">
        <v>2320</v>
      </c>
      <c r="D1072" s="227">
        <v>925</v>
      </c>
    </row>
    <row r="1073" spans="1:4" s="4" customFormat="1" x14ac:dyDescent="0.25">
      <c r="A1073" s="135">
        <v>1065</v>
      </c>
      <c r="B1073" s="226" t="s">
        <v>2322</v>
      </c>
      <c r="C1073" s="228" t="s">
        <v>2320</v>
      </c>
      <c r="D1073" s="227">
        <v>925</v>
      </c>
    </row>
    <row r="1074" spans="1:4" s="4" customFormat="1" x14ac:dyDescent="0.25">
      <c r="A1074" s="135">
        <v>1066</v>
      </c>
      <c r="B1074" s="226" t="s">
        <v>2323</v>
      </c>
      <c r="C1074" s="228" t="s">
        <v>2320</v>
      </c>
      <c r="D1074" s="227">
        <v>925</v>
      </c>
    </row>
    <row r="1075" spans="1:4" s="4" customFormat="1" x14ac:dyDescent="0.25">
      <c r="A1075" s="135">
        <v>1067</v>
      </c>
      <c r="B1075" s="226" t="s">
        <v>2324</v>
      </c>
      <c r="C1075" s="228" t="s">
        <v>2320</v>
      </c>
      <c r="D1075" s="227">
        <v>925</v>
      </c>
    </row>
    <row r="1076" spans="1:4" s="4" customFormat="1" ht="25.5" x14ac:dyDescent="0.25">
      <c r="A1076" s="135">
        <v>1068</v>
      </c>
      <c r="B1076" s="226" t="s">
        <v>2325</v>
      </c>
      <c r="C1076" s="228" t="s">
        <v>2326</v>
      </c>
      <c r="D1076" s="227">
        <v>1450</v>
      </c>
    </row>
    <row r="1077" spans="1:4" s="4" customFormat="1" x14ac:dyDescent="0.25">
      <c r="A1077" s="135">
        <v>1069</v>
      </c>
      <c r="B1077" s="226" t="s">
        <v>2327</v>
      </c>
      <c r="C1077" s="228" t="s">
        <v>2328</v>
      </c>
      <c r="D1077" s="227">
        <v>650</v>
      </c>
    </row>
    <row r="1078" spans="1:4" s="4" customFormat="1" x14ac:dyDescent="0.25">
      <c r="A1078" s="135">
        <v>1070</v>
      </c>
      <c r="B1078" s="226" t="s">
        <v>2329</v>
      </c>
      <c r="C1078" s="228" t="s">
        <v>2328</v>
      </c>
      <c r="D1078" s="227">
        <v>650</v>
      </c>
    </row>
    <row r="1079" spans="1:4" s="4" customFormat="1" x14ac:dyDescent="0.25">
      <c r="A1079" s="135">
        <v>1071</v>
      </c>
      <c r="B1079" s="226" t="s">
        <v>2330</v>
      </c>
      <c r="C1079" s="228" t="s">
        <v>2328</v>
      </c>
      <c r="D1079" s="227">
        <v>650</v>
      </c>
    </row>
    <row r="1080" spans="1:4" s="4" customFormat="1" ht="38.25" x14ac:dyDescent="0.25">
      <c r="A1080" s="135">
        <v>1072</v>
      </c>
      <c r="B1080" s="226" t="s">
        <v>2331</v>
      </c>
      <c r="C1080" s="228" t="s">
        <v>2332</v>
      </c>
      <c r="D1080" s="227">
        <v>4387.5</v>
      </c>
    </row>
    <row r="1081" spans="1:4" s="4" customFormat="1" ht="38.25" x14ac:dyDescent="0.25">
      <c r="A1081" s="135">
        <v>1073</v>
      </c>
      <c r="B1081" s="226" t="s">
        <v>2333</v>
      </c>
      <c r="C1081" s="228" t="s">
        <v>2334</v>
      </c>
      <c r="D1081" s="227">
        <v>2675</v>
      </c>
    </row>
    <row r="1082" spans="1:4" s="4" customFormat="1" ht="25.5" x14ac:dyDescent="0.25">
      <c r="A1082" s="135">
        <v>1074</v>
      </c>
      <c r="B1082" s="226" t="s">
        <v>2335</v>
      </c>
      <c r="C1082" s="228" t="s">
        <v>2336</v>
      </c>
      <c r="D1082" s="227">
        <v>5852.58</v>
      </c>
    </row>
    <row r="1083" spans="1:4" s="4" customFormat="1" ht="25.5" x14ac:dyDescent="0.25">
      <c r="A1083" s="135">
        <v>1075</v>
      </c>
      <c r="B1083" s="226" t="s">
        <v>2337</v>
      </c>
      <c r="C1083" s="228" t="s">
        <v>2338</v>
      </c>
      <c r="D1083" s="227">
        <v>1850</v>
      </c>
    </row>
    <row r="1084" spans="1:4" s="4" customFormat="1" ht="25.5" x14ac:dyDescent="0.25">
      <c r="A1084" s="135">
        <v>1076</v>
      </c>
      <c r="B1084" s="226" t="s">
        <v>2339</v>
      </c>
      <c r="C1084" s="228" t="s">
        <v>2340</v>
      </c>
      <c r="D1084" s="227">
        <v>890</v>
      </c>
    </row>
    <row r="1085" spans="1:4" s="4" customFormat="1" ht="25.5" x14ac:dyDescent="0.25">
      <c r="A1085" s="135">
        <v>1077</v>
      </c>
      <c r="B1085" s="226" t="s">
        <v>2341</v>
      </c>
      <c r="C1085" s="228" t="s">
        <v>2340</v>
      </c>
      <c r="D1085" s="227">
        <v>890</v>
      </c>
    </row>
    <row r="1086" spans="1:4" s="4" customFormat="1" ht="25.5" x14ac:dyDescent="0.25">
      <c r="A1086" s="135">
        <v>1078</v>
      </c>
      <c r="B1086" s="226" t="s">
        <v>2342</v>
      </c>
      <c r="C1086" s="228" t="s">
        <v>2343</v>
      </c>
      <c r="D1086" s="227">
        <v>1950</v>
      </c>
    </row>
    <row r="1087" spans="1:4" s="4" customFormat="1" ht="38.25" x14ac:dyDescent="0.25">
      <c r="A1087" s="135">
        <v>1079</v>
      </c>
      <c r="B1087" s="226" t="s">
        <v>2344</v>
      </c>
      <c r="C1087" s="228" t="s">
        <v>2345</v>
      </c>
      <c r="D1087" s="227">
        <v>4500</v>
      </c>
    </row>
    <row r="1088" spans="1:4" s="4" customFormat="1" x14ac:dyDescent="0.25">
      <c r="A1088" s="135">
        <v>1080</v>
      </c>
      <c r="B1088" s="226" t="s">
        <v>2346</v>
      </c>
      <c r="C1088" s="228" t="s">
        <v>2347</v>
      </c>
      <c r="D1088" s="227">
        <v>1096.5</v>
      </c>
    </row>
    <row r="1089" spans="1:4" s="4" customFormat="1" x14ac:dyDescent="0.25">
      <c r="A1089" s="135">
        <v>1081</v>
      </c>
      <c r="B1089" s="226" t="s">
        <v>2348</v>
      </c>
      <c r="C1089" s="228" t="s">
        <v>2347</v>
      </c>
      <c r="D1089" s="227">
        <v>1096.5</v>
      </c>
    </row>
    <row r="1090" spans="1:4" s="4" customFormat="1" ht="38.25" x14ac:dyDescent="0.25">
      <c r="A1090" s="135">
        <v>1082</v>
      </c>
      <c r="B1090" s="226" t="s">
        <v>2349</v>
      </c>
      <c r="C1090" s="228" t="s">
        <v>2350</v>
      </c>
      <c r="D1090" s="227">
        <v>3239.4</v>
      </c>
    </row>
    <row r="1091" spans="1:4" s="4" customFormat="1" ht="25.5" x14ac:dyDescent="0.25">
      <c r="A1091" s="135">
        <v>1083</v>
      </c>
      <c r="B1091" s="226" t="s">
        <v>2351</v>
      </c>
      <c r="C1091" s="228" t="s">
        <v>2352</v>
      </c>
      <c r="D1091" s="227">
        <v>2593.39</v>
      </c>
    </row>
    <row r="1092" spans="1:4" s="4" customFormat="1" ht="38.25" x14ac:dyDescent="0.25">
      <c r="A1092" s="135">
        <v>1084</v>
      </c>
      <c r="B1092" s="226" t="s">
        <v>2353</v>
      </c>
      <c r="C1092" s="228" t="s">
        <v>2354</v>
      </c>
      <c r="D1092" s="227">
        <v>2593.39</v>
      </c>
    </row>
    <row r="1093" spans="1:4" s="4" customFormat="1" ht="25.5" x14ac:dyDescent="0.25">
      <c r="A1093" s="135">
        <v>1085</v>
      </c>
      <c r="B1093" s="226" t="s">
        <v>2355</v>
      </c>
      <c r="C1093" s="228" t="s">
        <v>2356</v>
      </c>
      <c r="D1093" s="227">
        <v>3244.92</v>
      </c>
    </row>
    <row r="1094" spans="1:4" s="4" customFormat="1" ht="25.5" x14ac:dyDescent="0.25">
      <c r="A1094" s="135">
        <v>1086</v>
      </c>
      <c r="B1094" s="226" t="s">
        <v>2357</v>
      </c>
      <c r="C1094" s="228" t="s">
        <v>2356</v>
      </c>
      <c r="D1094" s="227">
        <v>3244.92</v>
      </c>
    </row>
    <row r="1095" spans="1:4" s="4" customFormat="1" ht="25.5" x14ac:dyDescent="0.25">
      <c r="A1095" s="135">
        <v>1087</v>
      </c>
      <c r="B1095" s="226" t="s">
        <v>2358</v>
      </c>
      <c r="C1095" s="228" t="s">
        <v>2356</v>
      </c>
      <c r="D1095" s="227">
        <v>3244.92</v>
      </c>
    </row>
    <row r="1096" spans="1:4" s="4" customFormat="1" ht="25.5" x14ac:dyDescent="0.25">
      <c r="A1096" s="135">
        <v>1088</v>
      </c>
      <c r="B1096" s="226" t="s">
        <v>2359</v>
      </c>
      <c r="C1096" s="228" t="s">
        <v>2356</v>
      </c>
      <c r="D1096" s="227">
        <v>3244.92</v>
      </c>
    </row>
    <row r="1097" spans="1:4" s="4" customFormat="1" ht="25.5" x14ac:dyDescent="0.25">
      <c r="A1097" s="135">
        <v>1089</v>
      </c>
      <c r="B1097" s="226" t="s">
        <v>2360</v>
      </c>
      <c r="C1097" s="228" t="s">
        <v>2356</v>
      </c>
      <c r="D1097" s="227">
        <v>3244.92</v>
      </c>
    </row>
    <row r="1098" spans="1:4" s="4" customFormat="1" ht="38.25" x14ac:dyDescent="0.25">
      <c r="A1098" s="135">
        <v>1090</v>
      </c>
      <c r="B1098" s="226" t="s">
        <v>2361</v>
      </c>
      <c r="C1098" s="228" t="s">
        <v>2362</v>
      </c>
      <c r="D1098" s="227">
        <v>4914.66</v>
      </c>
    </row>
    <row r="1099" spans="1:4" s="4" customFormat="1" x14ac:dyDescent="0.25">
      <c r="A1099" s="135">
        <v>1091</v>
      </c>
      <c r="B1099" s="226" t="s">
        <v>2363</v>
      </c>
      <c r="C1099" s="228" t="s">
        <v>2364</v>
      </c>
      <c r="D1099" s="227">
        <v>3766.7</v>
      </c>
    </row>
    <row r="1100" spans="1:4" s="4" customFormat="1" x14ac:dyDescent="0.25">
      <c r="A1100" s="135">
        <v>1092</v>
      </c>
      <c r="B1100" s="226" t="s">
        <v>2365</v>
      </c>
      <c r="C1100" s="228" t="s">
        <v>2364</v>
      </c>
      <c r="D1100" s="227">
        <v>3766.7</v>
      </c>
    </row>
    <row r="1101" spans="1:4" s="4" customFormat="1" ht="25.5" x14ac:dyDescent="0.25">
      <c r="A1101" s="135">
        <v>1093</v>
      </c>
      <c r="B1101" s="226" t="s">
        <v>2366</v>
      </c>
      <c r="C1101" s="228" t="s">
        <v>2367</v>
      </c>
      <c r="D1101" s="227">
        <v>4800</v>
      </c>
    </row>
    <row r="1102" spans="1:4" s="4" customFormat="1" ht="25.5" x14ac:dyDescent="0.25">
      <c r="A1102" s="135">
        <v>1094</v>
      </c>
      <c r="B1102" s="226" t="s">
        <v>2368</v>
      </c>
      <c r="C1102" s="228" t="s">
        <v>2369</v>
      </c>
      <c r="D1102" s="227">
        <v>5649.7</v>
      </c>
    </row>
    <row r="1103" spans="1:4" s="4" customFormat="1" ht="25.5" x14ac:dyDescent="0.25">
      <c r="A1103" s="135">
        <v>1095</v>
      </c>
      <c r="B1103" s="226" t="s">
        <v>2370</v>
      </c>
      <c r="C1103" s="228" t="s">
        <v>2371</v>
      </c>
      <c r="D1103" s="227">
        <v>18767.28</v>
      </c>
    </row>
    <row r="1104" spans="1:4" s="4" customFormat="1" ht="25.5" x14ac:dyDescent="0.25">
      <c r="A1104" s="135">
        <v>1096</v>
      </c>
      <c r="B1104" s="226" t="s">
        <v>2370</v>
      </c>
      <c r="C1104" s="228" t="s">
        <v>2372</v>
      </c>
      <c r="D1104" s="227">
        <v>2345.91</v>
      </c>
    </row>
    <row r="1105" spans="1:4" s="4" customFormat="1" x14ac:dyDescent="0.25">
      <c r="A1105" s="135">
        <v>1097</v>
      </c>
      <c r="B1105" s="226" t="s">
        <v>2373</v>
      </c>
      <c r="C1105" s="228" t="s">
        <v>2374</v>
      </c>
      <c r="D1105" s="227">
        <v>2236.2399999999998</v>
      </c>
    </row>
    <row r="1106" spans="1:4" s="4" customFormat="1" x14ac:dyDescent="0.25">
      <c r="A1106" s="135">
        <v>1098</v>
      </c>
      <c r="B1106" s="226" t="s">
        <v>2373</v>
      </c>
      <c r="C1106" s="228" t="s">
        <v>2374</v>
      </c>
      <c r="D1106" s="227">
        <v>2236.2399999999998</v>
      </c>
    </row>
    <row r="1107" spans="1:4" s="4" customFormat="1" x14ac:dyDescent="0.25">
      <c r="A1107" s="135">
        <v>1099</v>
      </c>
      <c r="B1107" s="226" t="s">
        <v>2375</v>
      </c>
      <c r="C1107" s="228" t="s">
        <v>2374</v>
      </c>
      <c r="D1107" s="227">
        <v>2611.4699999999998</v>
      </c>
    </row>
    <row r="1108" spans="1:4" s="4" customFormat="1" x14ac:dyDescent="0.25">
      <c r="A1108" s="135">
        <v>1100</v>
      </c>
      <c r="B1108" s="226" t="s">
        <v>2376</v>
      </c>
      <c r="C1108" s="228" t="s">
        <v>2377</v>
      </c>
      <c r="D1108" s="227">
        <v>2585.35</v>
      </c>
    </row>
    <row r="1109" spans="1:4" s="4" customFormat="1" ht="25.5" x14ac:dyDescent="0.25">
      <c r="A1109" s="135">
        <v>1101</v>
      </c>
      <c r="B1109" s="226" t="s">
        <v>2378</v>
      </c>
      <c r="C1109" s="228" t="s">
        <v>2379</v>
      </c>
      <c r="D1109" s="227">
        <v>2595</v>
      </c>
    </row>
    <row r="1110" spans="1:4" s="4" customFormat="1" ht="38.25" x14ac:dyDescent="0.25">
      <c r="A1110" s="135">
        <v>1102</v>
      </c>
      <c r="B1110" s="226" t="s">
        <v>2380</v>
      </c>
      <c r="C1110" s="228" t="s">
        <v>2381</v>
      </c>
      <c r="D1110" s="227">
        <v>7570</v>
      </c>
    </row>
    <row r="1111" spans="1:4" s="4" customFormat="1" x14ac:dyDescent="0.25">
      <c r="A1111" s="135">
        <v>1103</v>
      </c>
      <c r="B1111" s="226" t="s">
        <v>2382</v>
      </c>
      <c r="C1111" s="228" t="s">
        <v>2383</v>
      </c>
      <c r="D1111" s="227">
        <v>3275</v>
      </c>
    </row>
    <row r="1112" spans="1:4" s="4" customFormat="1" x14ac:dyDescent="0.25">
      <c r="A1112" s="135">
        <v>1104</v>
      </c>
      <c r="B1112" s="226" t="s">
        <v>2384</v>
      </c>
      <c r="C1112" s="228" t="s">
        <v>2385</v>
      </c>
      <c r="D1112" s="227">
        <v>2922.41</v>
      </c>
    </row>
    <row r="1113" spans="1:4" s="4" customFormat="1" x14ac:dyDescent="0.25">
      <c r="A1113" s="135">
        <v>1105</v>
      </c>
      <c r="B1113" s="226" t="s">
        <v>2386</v>
      </c>
      <c r="C1113" s="228" t="s">
        <v>2385</v>
      </c>
      <c r="D1113" s="227">
        <v>2922.41</v>
      </c>
    </row>
    <row r="1114" spans="1:4" s="4" customFormat="1" ht="38.25" x14ac:dyDescent="0.25">
      <c r="A1114" s="135">
        <v>1106</v>
      </c>
      <c r="B1114" s="226" t="s">
        <v>2387</v>
      </c>
      <c r="C1114" s="228" t="s">
        <v>2388</v>
      </c>
      <c r="D1114" s="227">
        <v>6350.86</v>
      </c>
    </row>
    <row r="1115" spans="1:4" s="4" customFormat="1" ht="25.5" x14ac:dyDescent="0.25">
      <c r="A1115" s="135">
        <v>1107</v>
      </c>
      <c r="B1115" s="226" t="s">
        <v>2389</v>
      </c>
      <c r="C1115" s="228" t="s">
        <v>2390</v>
      </c>
      <c r="D1115" s="227">
        <v>8613</v>
      </c>
    </row>
    <row r="1116" spans="1:4" s="4" customFormat="1" x14ac:dyDescent="0.25">
      <c r="A1116" s="135">
        <v>1108</v>
      </c>
      <c r="B1116" s="226" t="s">
        <v>2391</v>
      </c>
      <c r="C1116" s="228" t="s">
        <v>2312</v>
      </c>
      <c r="D1116" s="227">
        <v>2025</v>
      </c>
    </row>
    <row r="1117" spans="1:4" s="4" customFormat="1" x14ac:dyDescent="0.25">
      <c r="A1117" s="135">
        <v>1109</v>
      </c>
      <c r="B1117" s="226" t="s">
        <v>2392</v>
      </c>
      <c r="C1117" s="228" t="s">
        <v>2393</v>
      </c>
      <c r="D1117" s="227">
        <v>3550</v>
      </c>
    </row>
    <row r="1118" spans="1:4" s="4" customFormat="1" x14ac:dyDescent="0.25">
      <c r="A1118" s="135">
        <v>1110</v>
      </c>
      <c r="B1118" s="226" t="s">
        <v>2394</v>
      </c>
      <c r="C1118" s="228" t="s">
        <v>2393</v>
      </c>
      <c r="D1118" s="227">
        <v>3550</v>
      </c>
    </row>
    <row r="1119" spans="1:4" s="4" customFormat="1" x14ac:dyDescent="0.25">
      <c r="A1119" s="135">
        <v>1111</v>
      </c>
      <c r="B1119" s="226" t="s">
        <v>2395</v>
      </c>
      <c r="C1119" s="228" t="s">
        <v>2393</v>
      </c>
      <c r="D1119" s="227">
        <v>3550</v>
      </c>
    </row>
    <row r="1120" spans="1:4" s="4" customFormat="1" x14ac:dyDescent="0.25">
      <c r="A1120" s="135">
        <v>1112</v>
      </c>
      <c r="B1120" s="226" t="s">
        <v>2396</v>
      </c>
      <c r="C1120" s="228" t="s">
        <v>2397</v>
      </c>
      <c r="D1120" s="227">
        <v>3150</v>
      </c>
    </row>
    <row r="1121" spans="1:4" s="4" customFormat="1" x14ac:dyDescent="0.25">
      <c r="A1121" s="135">
        <v>1113</v>
      </c>
      <c r="B1121" s="226" t="s">
        <v>2398</v>
      </c>
      <c r="C1121" s="228" t="s">
        <v>2397</v>
      </c>
      <c r="D1121" s="227">
        <v>3150</v>
      </c>
    </row>
    <row r="1122" spans="1:4" s="4" customFormat="1" x14ac:dyDescent="0.25">
      <c r="A1122" s="135">
        <v>1114</v>
      </c>
      <c r="B1122" s="226" t="s">
        <v>2399</v>
      </c>
      <c r="C1122" s="228" t="s">
        <v>2397</v>
      </c>
      <c r="D1122" s="227">
        <v>3150</v>
      </c>
    </row>
    <row r="1123" spans="1:4" s="4" customFormat="1" x14ac:dyDescent="0.25">
      <c r="A1123" s="135">
        <v>1115</v>
      </c>
      <c r="B1123" s="226" t="s">
        <v>2400</v>
      </c>
      <c r="C1123" s="228" t="s">
        <v>2401</v>
      </c>
      <c r="D1123" s="227">
        <v>1245</v>
      </c>
    </row>
    <row r="1124" spans="1:4" s="4" customFormat="1" x14ac:dyDescent="0.25">
      <c r="A1124" s="135">
        <v>1116</v>
      </c>
      <c r="B1124" s="226" t="s">
        <v>2402</v>
      </c>
      <c r="C1124" s="228" t="s">
        <v>2312</v>
      </c>
      <c r="D1124" s="227">
        <v>2875</v>
      </c>
    </row>
    <row r="1125" spans="1:4" s="4" customFormat="1" x14ac:dyDescent="0.25">
      <c r="A1125" s="135">
        <v>1117</v>
      </c>
      <c r="B1125" s="226" t="s">
        <v>2403</v>
      </c>
      <c r="C1125" s="228" t="s">
        <v>2404</v>
      </c>
      <c r="D1125" s="227">
        <v>3875</v>
      </c>
    </row>
    <row r="1126" spans="1:4" s="4" customFormat="1" x14ac:dyDescent="0.25">
      <c r="A1126" s="135">
        <v>1118</v>
      </c>
      <c r="B1126" s="226" t="s">
        <v>2405</v>
      </c>
      <c r="C1126" s="228" t="s">
        <v>2312</v>
      </c>
      <c r="D1126" s="227">
        <v>975</v>
      </c>
    </row>
    <row r="1127" spans="1:4" s="4" customFormat="1" x14ac:dyDescent="0.25">
      <c r="A1127" s="135">
        <v>1119</v>
      </c>
      <c r="B1127" s="226" t="s">
        <v>2406</v>
      </c>
      <c r="C1127" s="228" t="s">
        <v>2312</v>
      </c>
      <c r="D1127" s="227">
        <v>975</v>
      </c>
    </row>
    <row r="1128" spans="1:4" s="4" customFormat="1" x14ac:dyDescent="0.25">
      <c r="A1128" s="135">
        <v>1120</v>
      </c>
      <c r="B1128" s="226" t="s">
        <v>2407</v>
      </c>
      <c r="C1128" s="228" t="s">
        <v>2312</v>
      </c>
      <c r="D1128" s="227">
        <v>2895</v>
      </c>
    </row>
    <row r="1129" spans="1:4" s="4" customFormat="1" ht="89.25" x14ac:dyDescent="0.25">
      <c r="A1129" s="135">
        <v>1121</v>
      </c>
      <c r="B1129" s="226" t="s">
        <v>2408</v>
      </c>
      <c r="C1129" s="228" t="s">
        <v>2409</v>
      </c>
      <c r="D1129" s="227">
        <v>6885</v>
      </c>
    </row>
    <row r="1130" spans="1:4" s="4" customFormat="1" ht="89.25" x14ac:dyDescent="0.25">
      <c r="A1130" s="135">
        <v>1122</v>
      </c>
      <c r="B1130" s="226" t="s">
        <v>2410</v>
      </c>
      <c r="C1130" s="228" t="s">
        <v>2411</v>
      </c>
      <c r="D1130" s="227">
        <v>3890</v>
      </c>
    </row>
    <row r="1131" spans="1:4" s="4" customFormat="1" ht="38.25" x14ac:dyDescent="0.25">
      <c r="A1131" s="135">
        <v>1123</v>
      </c>
      <c r="B1131" s="226" t="s">
        <v>2412</v>
      </c>
      <c r="C1131" s="228" t="s">
        <v>2413</v>
      </c>
      <c r="D1131" s="227">
        <v>3550</v>
      </c>
    </row>
    <row r="1132" spans="1:4" s="4" customFormat="1" ht="25.5" x14ac:dyDescent="0.25">
      <c r="A1132" s="135">
        <v>1124</v>
      </c>
      <c r="B1132" s="226" t="s">
        <v>2414</v>
      </c>
      <c r="C1132" s="228" t="s">
        <v>2415</v>
      </c>
      <c r="D1132" s="227">
        <v>7409.49</v>
      </c>
    </row>
    <row r="1133" spans="1:4" s="4" customFormat="1" x14ac:dyDescent="0.25">
      <c r="A1133" s="135">
        <v>1125</v>
      </c>
      <c r="B1133" s="226" t="s">
        <v>2416</v>
      </c>
      <c r="C1133" s="228" t="s">
        <v>2417</v>
      </c>
      <c r="D1133" s="227">
        <v>2500</v>
      </c>
    </row>
    <row r="1134" spans="1:4" s="4" customFormat="1" x14ac:dyDescent="0.25">
      <c r="A1134" s="135">
        <v>1126</v>
      </c>
      <c r="B1134" s="226" t="s">
        <v>2418</v>
      </c>
      <c r="C1134" s="228" t="s">
        <v>2417</v>
      </c>
      <c r="D1134" s="227">
        <v>2500</v>
      </c>
    </row>
    <row r="1135" spans="1:4" s="4" customFormat="1" ht="63.75" x14ac:dyDescent="0.25">
      <c r="A1135" s="135">
        <v>1127</v>
      </c>
      <c r="B1135" s="226" t="s">
        <v>2419</v>
      </c>
      <c r="C1135" s="228" t="s">
        <v>2420</v>
      </c>
      <c r="D1135" s="227">
        <v>2499.13</v>
      </c>
    </row>
    <row r="1136" spans="1:4" s="4" customFormat="1" ht="63.75" x14ac:dyDescent="0.25">
      <c r="A1136" s="135">
        <v>1128</v>
      </c>
      <c r="B1136" s="226" t="s">
        <v>2421</v>
      </c>
      <c r="C1136" s="228" t="s">
        <v>2420</v>
      </c>
      <c r="D1136" s="227">
        <v>2499.13</v>
      </c>
    </row>
    <row r="1137" spans="1:4" s="4" customFormat="1" ht="63.75" x14ac:dyDescent="0.25">
      <c r="A1137" s="135">
        <v>1129</v>
      </c>
      <c r="B1137" s="226" t="s">
        <v>2422</v>
      </c>
      <c r="C1137" s="228" t="s">
        <v>2420</v>
      </c>
      <c r="D1137" s="227">
        <v>2499.13</v>
      </c>
    </row>
    <row r="1138" spans="1:4" s="4" customFormat="1" ht="25.5" x14ac:dyDescent="0.25">
      <c r="A1138" s="135">
        <v>1130</v>
      </c>
      <c r="B1138" s="226" t="s">
        <v>2423</v>
      </c>
      <c r="C1138" s="228" t="s">
        <v>2424</v>
      </c>
      <c r="D1138" s="227">
        <v>7758.63</v>
      </c>
    </row>
    <row r="1139" spans="1:4" s="4" customFormat="1" ht="25.5" x14ac:dyDescent="0.25">
      <c r="A1139" s="135">
        <v>1131</v>
      </c>
      <c r="B1139" s="226" t="s">
        <v>2425</v>
      </c>
      <c r="C1139" s="228" t="s">
        <v>2426</v>
      </c>
      <c r="D1139" s="227">
        <v>7758.63</v>
      </c>
    </row>
    <row r="1140" spans="1:4" s="4" customFormat="1" ht="25.5" x14ac:dyDescent="0.25">
      <c r="A1140" s="135">
        <v>1132</v>
      </c>
      <c r="B1140" s="226" t="s">
        <v>2427</v>
      </c>
      <c r="C1140" s="228" t="s">
        <v>2428</v>
      </c>
      <c r="D1140" s="227">
        <v>7758.63</v>
      </c>
    </row>
    <row r="1141" spans="1:4" s="4" customFormat="1" ht="38.25" x14ac:dyDescent="0.25">
      <c r="A1141" s="135">
        <v>1133</v>
      </c>
      <c r="B1141" s="226" t="s">
        <v>2429</v>
      </c>
      <c r="C1141" s="228" t="s">
        <v>2430</v>
      </c>
      <c r="D1141" s="227">
        <v>6120.69</v>
      </c>
    </row>
    <row r="1142" spans="1:4" s="4" customFormat="1" ht="38.25" x14ac:dyDescent="0.25">
      <c r="A1142" s="135">
        <v>1134</v>
      </c>
      <c r="B1142" s="226" t="s">
        <v>2431</v>
      </c>
      <c r="C1142" s="228" t="s">
        <v>2432</v>
      </c>
      <c r="D1142" s="227">
        <v>7758.63</v>
      </c>
    </row>
    <row r="1143" spans="1:4" s="4" customFormat="1" ht="38.25" x14ac:dyDescent="0.25">
      <c r="A1143" s="135">
        <v>1135</v>
      </c>
      <c r="B1143" s="226" t="s">
        <v>2433</v>
      </c>
      <c r="C1143" s="228" t="s">
        <v>2434</v>
      </c>
      <c r="D1143" s="227">
        <v>6120.69</v>
      </c>
    </row>
    <row r="1144" spans="1:4" s="4" customFormat="1" ht="38.25" x14ac:dyDescent="0.25">
      <c r="A1144" s="135">
        <v>1136</v>
      </c>
      <c r="B1144" s="226" t="s">
        <v>2435</v>
      </c>
      <c r="C1144" s="228" t="s">
        <v>2436</v>
      </c>
      <c r="D1144" s="227">
        <v>6120.69</v>
      </c>
    </row>
    <row r="1145" spans="1:4" s="4" customFormat="1" ht="38.25" x14ac:dyDescent="0.25">
      <c r="A1145" s="135">
        <v>1137</v>
      </c>
      <c r="B1145" s="226" t="s">
        <v>2437</v>
      </c>
      <c r="C1145" s="228" t="s">
        <v>2438</v>
      </c>
      <c r="D1145" s="227">
        <v>2920</v>
      </c>
    </row>
    <row r="1146" spans="1:4" s="4" customFormat="1" ht="25.5" x14ac:dyDescent="0.25">
      <c r="A1146" s="135">
        <v>1138</v>
      </c>
      <c r="B1146" s="226" t="s">
        <v>2439</v>
      </c>
      <c r="C1146" s="228" t="s">
        <v>2440</v>
      </c>
      <c r="D1146" s="227">
        <v>3870.69</v>
      </c>
    </row>
    <row r="1147" spans="1:4" s="4" customFormat="1" ht="38.25" x14ac:dyDescent="0.25">
      <c r="A1147" s="135">
        <v>1139</v>
      </c>
      <c r="B1147" s="226" t="s">
        <v>2441</v>
      </c>
      <c r="C1147" s="228" t="s">
        <v>2442</v>
      </c>
      <c r="D1147" s="227">
        <v>8879.31</v>
      </c>
    </row>
    <row r="1148" spans="1:4" s="4" customFormat="1" ht="38.25" x14ac:dyDescent="0.25">
      <c r="A1148" s="135">
        <v>1140</v>
      </c>
      <c r="B1148" s="226" t="s">
        <v>2443</v>
      </c>
      <c r="C1148" s="228" t="s">
        <v>2444</v>
      </c>
      <c r="D1148" s="227">
        <v>4568.96</v>
      </c>
    </row>
    <row r="1149" spans="1:4" s="4" customFormat="1" ht="38.25" x14ac:dyDescent="0.25">
      <c r="A1149" s="135">
        <v>1141</v>
      </c>
      <c r="B1149" s="226" t="s">
        <v>2445</v>
      </c>
      <c r="C1149" s="228" t="s">
        <v>2446</v>
      </c>
      <c r="D1149" s="227">
        <v>4568.97</v>
      </c>
    </row>
    <row r="1150" spans="1:4" s="4" customFormat="1" ht="25.5" x14ac:dyDescent="0.25">
      <c r="A1150" s="135">
        <v>1142</v>
      </c>
      <c r="B1150" s="226" t="s">
        <v>2447</v>
      </c>
      <c r="C1150" s="228" t="s">
        <v>2448</v>
      </c>
      <c r="D1150" s="227">
        <v>4450</v>
      </c>
    </row>
    <row r="1151" spans="1:4" s="4" customFormat="1" ht="25.5" x14ac:dyDescent="0.25">
      <c r="A1151" s="135">
        <v>1143</v>
      </c>
      <c r="B1151" s="226" t="s">
        <v>2449</v>
      </c>
      <c r="C1151" s="228" t="s">
        <v>2448</v>
      </c>
      <c r="D1151" s="227">
        <v>4450</v>
      </c>
    </row>
    <row r="1152" spans="1:4" s="4" customFormat="1" ht="25.5" x14ac:dyDescent="0.25">
      <c r="A1152" s="135">
        <v>1144</v>
      </c>
      <c r="B1152" s="226" t="s">
        <v>2450</v>
      </c>
      <c r="C1152" s="228" t="s">
        <v>2448</v>
      </c>
      <c r="D1152" s="227">
        <v>4450</v>
      </c>
    </row>
    <row r="1153" spans="1:4" s="4" customFormat="1" ht="25.5" x14ac:dyDescent="0.25">
      <c r="A1153" s="135">
        <v>1145</v>
      </c>
      <c r="B1153" s="226" t="s">
        <v>2451</v>
      </c>
      <c r="C1153" s="228" t="s">
        <v>2448</v>
      </c>
      <c r="D1153" s="227">
        <v>4450</v>
      </c>
    </row>
    <row r="1154" spans="1:4" s="4" customFormat="1" ht="25.5" x14ac:dyDescent="0.25">
      <c r="A1154" s="135">
        <v>1146</v>
      </c>
      <c r="B1154" s="226" t="s">
        <v>2452</v>
      </c>
      <c r="C1154" s="228" t="s">
        <v>2448</v>
      </c>
      <c r="D1154" s="227">
        <v>4450</v>
      </c>
    </row>
    <row r="1155" spans="1:4" s="4" customFormat="1" ht="25.5" x14ac:dyDescent="0.25">
      <c r="A1155" s="135">
        <v>1147</v>
      </c>
      <c r="B1155" s="226" t="s">
        <v>2453</v>
      </c>
      <c r="C1155" s="228" t="s">
        <v>2448</v>
      </c>
      <c r="D1155" s="227">
        <v>4450</v>
      </c>
    </row>
    <row r="1156" spans="1:4" s="4" customFormat="1" ht="38.25" x14ac:dyDescent="0.25">
      <c r="A1156" s="135">
        <v>1148</v>
      </c>
      <c r="B1156" s="226" t="s">
        <v>2454</v>
      </c>
      <c r="C1156" s="228" t="s">
        <v>2455</v>
      </c>
      <c r="D1156" s="227">
        <v>11303.48</v>
      </c>
    </row>
    <row r="1157" spans="1:4" s="4" customFormat="1" ht="38.25" x14ac:dyDescent="0.25">
      <c r="A1157" s="135">
        <v>1149</v>
      </c>
      <c r="B1157" s="226" t="s">
        <v>2456</v>
      </c>
      <c r="C1157" s="228" t="s">
        <v>2457</v>
      </c>
      <c r="D1157" s="227">
        <v>12546.72</v>
      </c>
    </row>
    <row r="1158" spans="1:4" s="4" customFormat="1" ht="38.25" x14ac:dyDescent="0.25">
      <c r="A1158" s="135">
        <v>1150</v>
      </c>
      <c r="B1158" s="226" t="s">
        <v>2458</v>
      </c>
      <c r="C1158" s="228" t="s">
        <v>2459</v>
      </c>
      <c r="D1158" s="227">
        <v>12547.42</v>
      </c>
    </row>
    <row r="1159" spans="1:4" s="4" customFormat="1" ht="38.25" x14ac:dyDescent="0.25">
      <c r="A1159" s="135">
        <v>1151</v>
      </c>
      <c r="B1159" s="226" t="s">
        <v>2460</v>
      </c>
      <c r="C1159" s="228" t="s">
        <v>2461</v>
      </c>
      <c r="D1159" s="227">
        <v>12547.41</v>
      </c>
    </row>
    <row r="1160" spans="1:4" s="4" customFormat="1" ht="38.25" x14ac:dyDescent="0.25">
      <c r="A1160" s="135">
        <v>1152</v>
      </c>
      <c r="B1160" s="226" t="s">
        <v>2462</v>
      </c>
      <c r="C1160" s="228" t="s">
        <v>2463</v>
      </c>
      <c r="D1160" s="227">
        <v>13533.62</v>
      </c>
    </row>
    <row r="1161" spans="1:4" s="4" customFormat="1" ht="38.25" x14ac:dyDescent="0.25">
      <c r="A1161" s="135">
        <v>1153</v>
      </c>
      <c r="B1161" s="226" t="s">
        <v>2464</v>
      </c>
      <c r="C1161" s="228" t="s">
        <v>2465</v>
      </c>
      <c r="D1161" s="227">
        <v>14223.28</v>
      </c>
    </row>
    <row r="1162" spans="1:4" s="4" customFormat="1" ht="38.25" x14ac:dyDescent="0.25">
      <c r="A1162" s="135">
        <v>1154</v>
      </c>
      <c r="B1162" s="226" t="s">
        <v>2466</v>
      </c>
      <c r="C1162" s="228" t="s">
        <v>2467</v>
      </c>
      <c r="D1162" s="227">
        <v>15085.34</v>
      </c>
    </row>
    <row r="1163" spans="1:4" s="4" customFormat="1" ht="38.25" x14ac:dyDescent="0.25">
      <c r="A1163" s="135">
        <v>1155</v>
      </c>
      <c r="B1163" s="226" t="s">
        <v>2468</v>
      </c>
      <c r="C1163" s="228" t="s">
        <v>2469</v>
      </c>
      <c r="D1163" s="227">
        <v>15085.34</v>
      </c>
    </row>
    <row r="1164" spans="1:4" s="4" customFormat="1" ht="38.25" x14ac:dyDescent="0.25">
      <c r="A1164" s="135">
        <v>1156</v>
      </c>
      <c r="B1164" s="226" t="s">
        <v>2470</v>
      </c>
      <c r="C1164" s="228" t="s">
        <v>2471</v>
      </c>
      <c r="D1164" s="227">
        <v>11206.03</v>
      </c>
    </row>
    <row r="1165" spans="1:4" s="4" customFormat="1" ht="25.5" x14ac:dyDescent="0.25">
      <c r="A1165" s="135">
        <v>1157</v>
      </c>
      <c r="B1165" s="226" t="s">
        <v>2472</v>
      </c>
      <c r="C1165" s="228" t="s">
        <v>2473</v>
      </c>
      <c r="D1165" s="227">
        <v>14654.31</v>
      </c>
    </row>
    <row r="1166" spans="1:4" s="4" customFormat="1" ht="25.5" x14ac:dyDescent="0.25">
      <c r="A1166" s="135">
        <v>1158</v>
      </c>
      <c r="B1166" s="226" t="s">
        <v>2474</v>
      </c>
      <c r="C1166" s="228" t="s">
        <v>2475</v>
      </c>
      <c r="D1166" s="227">
        <v>18964.66</v>
      </c>
    </row>
    <row r="1167" spans="1:4" s="4" customFormat="1" ht="39.75" x14ac:dyDescent="0.25">
      <c r="A1167" s="135">
        <v>1159</v>
      </c>
      <c r="B1167" s="226" t="s">
        <v>2476</v>
      </c>
      <c r="C1167" s="228" t="s">
        <v>2477</v>
      </c>
      <c r="D1167" s="227">
        <v>18102.580000000002</v>
      </c>
    </row>
    <row r="1168" spans="1:4" s="4" customFormat="1" ht="25.5" x14ac:dyDescent="0.25">
      <c r="A1168" s="135">
        <v>1160</v>
      </c>
      <c r="B1168" s="226" t="s">
        <v>2478</v>
      </c>
      <c r="C1168" s="228" t="s">
        <v>2479</v>
      </c>
      <c r="D1168" s="227">
        <v>43014.83</v>
      </c>
    </row>
    <row r="1169" spans="1:4" s="4" customFormat="1" ht="25.5" x14ac:dyDescent="0.25">
      <c r="A1169" s="135">
        <v>1161</v>
      </c>
      <c r="B1169" s="226" t="s">
        <v>2480</v>
      </c>
      <c r="C1169" s="228" t="s">
        <v>2481</v>
      </c>
      <c r="D1169" s="227">
        <v>43014.83</v>
      </c>
    </row>
    <row r="1170" spans="1:4" s="4" customFormat="1" ht="25.5" x14ac:dyDescent="0.25">
      <c r="A1170" s="135">
        <v>1162</v>
      </c>
      <c r="B1170" s="226" t="s">
        <v>2482</v>
      </c>
      <c r="C1170" s="228" t="s">
        <v>2483</v>
      </c>
      <c r="D1170" s="227">
        <v>43014.83</v>
      </c>
    </row>
    <row r="1171" spans="1:4" s="4" customFormat="1" ht="25.5" x14ac:dyDescent="0.25">
      <c r="A1171" s="135">
        <v>1163</v>
      </c>
      <c r="B1171" s="226" t="s">
        <v>2484</v>
      </c>
      <c r="C1171" s="228" t="s">
        <v>2485</v>
      </c>
      <c r="D1171" s="227">
        <v>43014.82</v>
      </c>
    </row>
    <row r="1172" spans="1:4" s="4" customFormat="1" ht="25.5" x14ac:dyDescent="0.25">
      <c r="A1172" s="135">
        <v>1164</v>
      </c>
      <c r="B1172" s="226" t="s">
        <v>2486</v>
      </c>
      <c r="C1172" s="228" t="s">
        <v>2487</v>
      </c>
      <c r="D1172" s="227">
        <v>17239.89</v>
      </c>
    </row>
    <row r="1173" spans="1:4" s="4" customFormat="1" ht="25.5" x14ac:dyDescent="0.25">
      <c r="A1173" s="135">
        <v>1165</v>
      </c>
      <c r="B1173" s="226" t="s">
        <v>2488</v>
      </c>
      <c r="C1173" s="228" t="s">
        <v>2489</v>
      </c>
      <c r="D1173" s="227">
        <v>17239.89</v>
      </c>
    </row>
    <row r="1174" spans="1:4" s="4" customFormat="1" ht="51" x14ac:dyDescent="0.25">
      <c r="A1174" s="135">
        <v>1166</v>
      </c>
      <c r="B1174" s="226" t="s">
        <v>2490</v>
      </c>
      <c r="C1174" s="228" t="s">
        <v>2491</v>
      </c>
      <c r="D1174" s="227">
        <v>114790.91</v>
      </c>
    </row>
    <row r="1175" spans="1:4" s="4" customFormat="1" ht="63.75" x14ac:dyDescent="0.25">
      <c r="A1175" s="135">
        <v>1167</v>
      </c>
      <c r="B1175" s="226" t="s">
        <v>2492</v>
      </c>
      <c r="C1175" s="228" t="s">
        <v>2493</v>
      </c>
      <c r="D1175" s="227">
        <v>91478.26</v>
      </c>
    </row>
    <row r="1176" spans="1:4" s="4" customFormat="1" ht="63.75" x14ac:dyDescent="0.25">
      <c r="A1176" s="135">
        <v>1168</v>
      </c>
      <c r="B1176" s="226" t="s">
        <v>2494</v>
      </c>
      <c r="C1176" s="228" t="s">
        <v>2495</v>
      </c>
      <c r="D1176" s="227">
        <v>84782.61</v>
      </c>
    </row>
    <row r="1177" spans="1:4" s="4" customFormat="1" ht="63.75" x14ac:dyDescent="0.25">
      <c r="A1177" s="135">
        <v>1169</v>
      </c>
      <c r="B1177" s="226" t="s">
        <v>2496</v>
      </c>
      <c r="C1177" s="228" t="s">
        <v>2497</v>
      </c>
      <c r="D1177" s="227">
        <v>159693.91</v>
      </c>
    </row>
    <row r="1178" spans="1:4" s="4" customFormat="1" ht="38.25" x14ac:dyDescent="0.25">
      <c r="A1178" s="135">
        <v>1170</v>
      </c>
      <c r="B1178" s="226" t="s">
        <v>2498</v>
      </c>
      <c r="C1178" s="228" t="s">
        <v>2499</v>
      </c>
      <c r="D1178" s="227">
        <v>1</v>
      </c>
    </row>
    <row r="1179" spans="1:4" s="4" customFormat="1" ht="38.25" x14ac:dyDescent="0.25">
      <c r="A1179" s="135">
        <v>1171</v>
      </c>
      <c r="B1179" s="226" t="s">
        <v>2500</v>
      </c>
      <c r="C1179" s="228" t="s">
        <v>2501</v>
      </c>
      <c r="D1179" s="227">
        <v>1</v>
      </c>
    </row>
    <row r="1180" spans="1:4" s="4" customFormat="1" ht="38.25" x14ac:dyDescent="0.25">
      <c r="A1180" s="135">
        <v>1172</v>
      </c>
      <c r="B1180" s="226" t="s">
        <v>2502</v>
      </c>
      <c r="C1180" s="228" t="s">
        <v>2503</v>
      </c>
      <c r="D1180" s="227">
        <v>1</v>
      </c>
    </row>
    <row r="1181" spans="1:4" s="4" customFormat="1" ht="39.75" x14ac:dyDescent="0.25">
      <c r="A1181" s="135">
        <v>1173</v>
      </c>
      <c r="B1181" s="226" t="s">
        <v>2504</v>
      </c>
      <c r="C1181" s="228" t="s">
        <v>2505</v>
      </c>
      <c r="D1181" s="227">
        <v>1</v>
      </c>
    </row>
    <row r="1182" spans="1:4" s="4" customFormat="1" ht="38.25" x14ac:dyDescent="0.25">
      <c r="A1182" s="135">
        <v>1174</v>
      </c>
      <c r="B1182" s="226" t="s">
        <v>2506</v>
      </c>
      <c r="C1182" s="228" t="s">
        <v>2507</v>
      </c>
      <c r="D1182" s="227">
        <v>1</v>
      </c>
    </row>
    <row r="1183" spans="1:4" s="4" customFormat="1" ht="38.25" x14ac:dyDescent="0.25">
      <c r="A1183" s="135">
        <v>1175</v>
      </c>
      <c r="B1183" s="226" t="s">
        <v>2508</v>
      </c>
      <c r="C1183" s="228" t="s">
        <v>2509</v>
      </c>
      <c r="D1183" s="227">
        <v>1</v>
      </c>
    </row>
    <row r="1184" spans="1:4" s="4" customFormat="1" ht="38.25" x14ac:dyDescent="0.25">
      <c r="A1184" s="135">
        <v>1176</v>
      </c>
      <c r="B1184" s="226" t="s">
        <v>2510</v>
      </c>
      <c r="C1184" s="228" t="s">
        <v>2511</v>
      </c>
      <c r="D1184" s="227">
        <v>1</v>
      </c>
    </row>
    <row r="1185" spans="1:4" s="4" customFormat="1" ht="38.25" x14ac:dyDescent="0.25">
      <c r="A1185" s="135">
        <v>1177</v>
      </c>
      <c r="B1185" s="226" t="s">
        <v>2512</v>
      </c>
      <c r="C1185" s="228" t="s">
        <v>2513</v>
      </c>
      <c r="D1185" s="227">
        <v>1</v>
      </c>
    </row>
    <row r="1186" spans="1:4" s="4" customFormat="1" ht="38.25" x14ac:dyDescent="0.25">
      <c r="A1186" s="135">
        <v>1178</v>
      </c>
      <c r="B1186" s="226" t="s">
        <v>2514</v>
      </c>
      <c r="C1186" s="228" t="s">
        <v>2515</v>
      </c>
      <c r="D1186" s="227">
        <v>14000</v>
      </c>
    </row>
    <row r="1187" spans="1:4" s="4" customFormat="1" ht="25.5" x14ac:dyDescent="0.25">
      <c r="A1187" s="135">
        <v>1179</v>
      </c>
      <c r="B1187" s="226" t="s">
        <v>2516</v>
      </c>
      <c r="C1187" s="228" t="s">
        <v>2517</v>
      </c>
      <c r="D1187" s="227">
        <v>1800</v>
      </c>
    </row>
    <row r="1188" spans="1:4" s="4" customFormat="1" ht="102" x14ac:dyDescent="0.25">
      <c r="A1188" s="135">
        <v>1180</v>
      </c>
      <c r="B1188" s="226" t="s">
        <v>2518</v>
      </c>
      <c r="C1188" s="228" t="s">
        <v>2519</v>
      </c>
      <c r="D1188" s="227">
        <v>2748900</v>
      </c>
    </row>
    <row r="1189" spans="1:4" s="4" customFormat="1" ht="25.5" x14ac:dyDescent="0.25">
      <c r="A1189" s="135">
        <v>1181</v>
      </c>
      <c r="B1189" s="226" t="s">
        <v>2520</v>
      </c>
      <c r="C1189" s="228" t="s">
        <v>2521</v>
      </c>
      <c r="D1189" s="227">
        <v>1040000</v>
      </c>
    </row>
    <row r="1190" spans="1:4" s="4" customFormat="1" ht="102" x14ac:dyDescent="0.25">
      <c r="A1190" s="135">
        <v>1182</v>
      </c>
      <c r="B1190" s="226" t="s">
        <v>2522</v>
      </c>
      <c r="C1190" s="228" t="s">
        <v>2523</v>
      </c>
      <c r="D1190" s="227">
        <v>690000</v>
      </c>
    </row>
    <row r="1191" spans="1:4" s="4" customFormat="1" ht="102" x14ac:dyDescent="0.25">
      <c r="A1191" s="135">
        <v>1183</v>
      </c>
      <c r="B1191" s="226" t="s">
        <v>2524</v>
      </c>
      <c r="C1191" s="228" t="s">
        <v>2525</v>
      </c>
      <c r="D1191" s="227">
        <v>682575.1</v>
      </c>
    </row>
    <row r="1192" spans="1:4" s="4" customFormat="1" x14ac:dyDescent="0.25">
      <c r="A1192" s="135">
        <v>1184</v>
      </c>
      <c r="B1192" s="226" t="s">
        <v>2526</v>
      </c>
      <c r="C1192" s="228" t="s">
        <v>2527</v>
      </c>
      <c r="D1192" s="227">
        <v>4434</v>
      </c>
    </row>
    <row r="1193" spans="1:4" s="4" customFormat="1" x14ac:dyDescent="0.25">
      <c r="A1193" s="135">
        <v>1185</v>
      </c>
      <c r="B1193" s="226" t="s">
        <v>2528</v>
      </c>
      <c r="C1193" s="228" t="s">
        <v>2529</v>
      </c>
      <c r="D1193" s="227">
        <v>32715.52</v>
      </c>
    </row>
    <row r="1194" spans="1:4" s="4" customFormat="1" ht="38.25" x14ac:dyDescent="0.25">
      <c r="A1194" s="135">
        <v>1186</v>
      </c>
      <c r="B1194" s="226" t="s">
        <v>2530</v>
      </c>
      <c r="C1194" s="228" t="s">
        <v>2531</v>
      </c>
      <c r="D1194" s="227">
        <v>230409.23</v>
      </c>
    </row>
    <row r="1195" spans="1:4" s="4" customFormat="1" ht="25.5" x14ac:dyDescent="0.25">
      <c r="A1195" s="135">
        <v>1187</v>
      </c>
      <c r="B1195" s="226" t="s">
        <v>2532</v>
      </c>
      <c r="C1195" s="228" t="s">
        <v>2533</v>
      </c>
      <c r="D1195" s="227">
        <v>3070.28</v>
      </c>
    </row>
    <row r="1196" spans="1:4" s="4" customFormat="1" x14ac:dyDescent="0.25">
      <c r="A1196" s="135">
        <v>1188</v>
      </c>
      <c r="B1196" s="226" t="s">
        <v>2534</v>
      </c>
      <c r="C1196" s="228" t="s">
        <v>2535</v>
      </c>
      <c r="D1196" s="227">
        <v>1997.66</v>
      </c>
    </row>
    <row r="1197" spans="1:4" s="4" customFormat="1" x14ac:dyDescent="0.25">
      <c r="A1197" s="135">
        <v>1189</v>
      </c>
      <c r="B1197" s="226" t="s">
        <v>2536</v>
      </c>
      <c r="C1197" s="228" t="s">
        <v>2537</v>
      </c>
      <c r="D1197" s="227">
        <v>11553.3</v>
      </c>
    </row>
    <row r="1198" spans="1:4" s="4" customFormat="1" x14ac:dyDescent="0.25">
      <c r="A1198" s="135">
        <v>1190</v>
      </c>
      <c r="B1198" s="226" t="s">
        <v>2538</v>
      </c>
      <c r="C1198" s="228" t="s">
        <v>2539</v>
      </c>
      <c r="D1198" s="227">
        <v>59483</v>
      </c>
    </row>
    <row r="1199" spans="1:4" s="4" customFormat="1" x14ac:dyDescent="0.25">
      <c r="A1199" s="135">
        <v>1191</v>
      </c>
      <c r="B1199" s="226" t="s">
        <v>2540</v>
      </c>
      <c r="C1199" s="228" t="s">
        <v>2539</v>
      </c>
      <c r="D1199" s="227">
        <v>59483</v>
      </c>
    </row>
    <row r="1200" spans="1:4" s="4" customFormat="1" ht="25.5" x14ac:dyDescent="0.25">
      <c r="A1200" s="135">
        <v>1192</v>
      </c>
      <c r="B1200" s="226" t="s">
        <v>2541</v>
      </c>
      <c r="C1200" s="228" t="s">
        <v>2542</v>
      </c>
      <c r="D1200" s="227">
        <v>13290.6</v>
      </c>
    </row>
    <row r="1201" spans="1:4" s="4" customFormat="1" x14ac:dyDescent="0.25">
      <c r="A1201" s="135">
        <v>1193</v>
      </c>
      <c r="B1201" s="226" t="s">
        <v>2543</v>
      </c>
      <c r="C1201" s="228" t="s">
        <v>2544</v>
      </c>
      <c r="D1201" s="227">
        <v>4648.3900000000003</v>
      </c>
    </row>
    <row r="1202" spans="1:4" s="4" customFormat="1" ht="38.25" x14ac:dyDescent="0.25">
      <c r="A1202" s="135">
        <v>1194</v>
      </c>
      <c r="B1202" s="226" t="s">
        <v>2545</v>
      </c>
      <c r="C1202" s="228" t="s">
        <v>2546</v>
      </c>
      <c r="D1202" s="227">
        <v>1237.2</v>
      </c>
    </row>
    <row r="1203" spans="1:4" s="4" customFormat="1" ht="25.5" x14ac:dyDescent="0.25">
      <c r="A1203" s="135">
        <v>1195</v>
      </c>
      <c r="B1203" s="226" t="s">
        <v>2547</v>
      </c>
      <c r="C1203" s="228" t="s">
        <v>2548</v>
      </c>
      <c r="D1203" s="227">
        <v>5835.96</v>
      </c>
    </row>
    <row r="1204" spans="1:4" s="4" customFormat="1" ht="25.5" x14ac:dyDescent="0.25">
      <c r="A1204" s="135">
        <v>1196</v>
      </c>
      <c r="B1204" s="226" t="s">
        <v>2549</v>
      </c>
      <c r="C1204" s="228" t="s">
        <v>2550</v>
      </c>
      <c r="D1204" s="227">
        <v>3740.6</v>
      </c>
    </row>
    <row r="1205" spans="1:4" s="4" customFormat="1" ht="25.5" x14ac:dyDescent="0.25">
      <c r="A1205" s="135">
        <v>1197</v>
      </c>
      <c r="B1205" s="226" t="s">
        <v>2551</v>
      </c>
      <c r="C1205" s="228" t="s">
        <v>2552</v>
      </c>
      <c r="D1205" s="227">
        <v>4123.55</v>
      </c>
    </row>
    <row r="1206" spans="1:4" s="4" customFormat="1" ht="25.5" x14ac:dyDescent="0.25">
      <c r="A1206" s="135">
        <v>1198</v>
      </c>
      <c r="B1206" s="226" t="s">
        <v>2545</v>
      </c>
      <c r="C1206" s="228" t="s">
        <v>2553</v>
      </c>
      <c r="D1206" s="227">
        <v>3405.99</v>
      </c>
    </row>
    <row r="1207" spans="1:4" s="4" customFormat="1" ht="25.5" x14ac:dyDescent="0.25">
      <c r="A1207" s="135">
        <v>1199</v>
      </c>
      <c r="B1207" s="226" t="s">
        <v>2545</v>
      </c>
      <c r="C1207" s="228" t="s">
        <v>2554</v>
      </c>
      <c r="D1207" s="227">
        <v>1216.52</v>
      </c>
    </row>
    <row r="1208" spans="1:4" s="4" customFormat="1" ht="25.5" x14ac:dyDescent="0.25">
      <c r="A1208" s="135">
        <v>1200</v>
      </c>
      <c r="B1208" s="226" t="s">
        <v>2545</v>
      </c>
      <c r="C1208" s="228" t="s">
        <v>2555</v>
      </c>
      <c r="D1208" s="227">
        <v>129395</v>
      </c>
    </row>
    <row r="1209" spans="1:4" s="4" customFormat="1" x14ac:dyDescent="0.25">
      <c r="A1209" s="135">
        <v>1201</v>
      </c>
      <c r="B1209" s="226" t="s">
        <v>2545</v>
      </c>
      <c r="C1209" s="228" t="s">
        <v>2556</v>
      </c>
      <c r="D1209" s="227">
        <v>62456.2</v>
      </c>
    </row>
    <row r="1210" spans="1:4" s="4" customFormat="1" ht="38.25" x14ac:dyDescent="0.25">
      <c r="A1210" s="135">
        <v>1202</v>
      </c>
      <c r="B1210" s="226" t="s">
        <v>2557</v>
      </c>
      <c r="C1210" s="228" t="s">
        <v>2558</v>
      </c>
      <c r="D1210" s="227">
        <v>9980</v>
      </c>
    </row>
    <row r="1211" spans="1:4" s="4" customFormat="1" ht="38.25" x14ac:dyDescent="0.25">
      <c r="A1211" s="135">
        <v>1203</v>
      </c>
      <c r="B1211" s="226" t="s">
        <v>2545</v>
      </c>
      <c r="C1211" s="228" t="s">
        <v>2559</v>
      </c>
      <c r="D1211" s="227">
        <v>39035</v>
      </c>
    </row>
    <row r="1212" spans="1:4" s="4" customFormat="1" ht="25.5" x14ac:dyDescent="0.25">
      <c r="A1212" s="135">
        <v>1204</v>
      </c>
      <c r="B1212" s="226" t="s">
        <v>2545</v>
      </c>
      <c r="C1212" s="228" t="s">
        <v>2560</v>
      </c>
      <c r="D1212" s="227">
        <v>74402</v>
      </c>
    </row>
    <row r="1213" spans="1:4" s="4" customFormat="1" x14ac:dyDescent="0.25">
      <c r="A1213" s="135">
        <v>1205</v>
      </c>
      <c r="B1213" s="226" t="s">
        <v>2545</v>
      </c>
      <c r="C1213" s="228" t="s">
        <v>2561</v>
      </c>
      <c r="D1213" s="227">
        <v>1173.92</v>
      </c>
    </row>
    <row r="1214" spans="1:4" s="4" customFormat="1" ht="51" x14ac:dyDescent="0.25">
      <c r="A1214" s="135">
        <v>1206</v>
      </c>
      <c r="B1214" s="226" t="s">
        <v>2562</v>
      </c>
      <c r="C1214" s="228" t="s">
        <v>2563</v>
      </c>
      <c r="D1214" s="227">
        <v>6888</v>
      </c>
    </row>
    <row r="1215" spans="1:4" s="4" customFormat="1" ht="51" x14ac:dyDescent="0.25">
      <c r="A1215" s="135">
        <v>1207</v>
      </c>
      <c r="B1215" s="226" t="s">
        <v>2564</v>
      </c>
      <c r="C1215" s="228" t="s">
        <v>2565</v>
      </c>
      <c r="D1215" s="227">
        <v>138400</v>
      </c>
    </row>
    <row r="1216" spans="1:4" s="4" customFormat="1" ht="25.5" x14ac:dyDescent="0.25">
      <c r="A1216" s="135">
        <v>1208</v>
      </c>
      <c r="B1216" s="226" t="s">
        <v>2566</v>
      </c>
      <c r="C1216" s="228" t="s">
        <v>2567</v>
      </c>
      <c r="D1216" s="227">
        <v>323543.86</v>
      </c>
    </row>
    <row r="1217" spans="1:4" s="4" customFormat="1" ht="25.5" x14ac:dyDescent="0.25">
      <c r="A1217" s="135">
        <v>1209</v>
      </c>
      <c r="B1217" s="226" t="s">
        <v>2568</v>
      </c>
      <c r="C1217" s="228" t="s">
        <v>2569</v>
      </c>
      <c r="D1217" s="227">
        <v>58879.87</v>
      </c>
    </row>
    <row r="1218" spans="1:4" s="4" customFormat="1" ht="38.25" x14ac:dyDescent="0.25">
      <c r="A1218" s="135">
        <v>1210</v>
      </c>
      <c r="B1218" s="226" t="s">
        <v>2570</v>
      </c>
      <c r="C1218" s="228" t="s">
        <v>2571</v>
      </c>
      <c r="D1218" s="227">
        <v>16485.12</v>
      </c>
    </row>
    <row r="1219" spans="1:4" s="4" customFormat="1" ht="25.5" x14ac:dyDescent="0.25">
      <c r="A1219" s="135">
        <v>1211</v>
      </c>
      <c r="B1219" s="226" t="s">
        <v>2572</v>
      </c>
      <c r="C1219" s="228" t="s">
        <v>2573</v>
      </c>
      <c r="D1219" s="227">
        <v>55811</v>
      </c>
    </row>
    <row r="1220" spans="1:4" s="4" customFormat="1" x14ac:dyDescent="0.25">
      <c r="A1220" s="135">
        <v>1212</v>
      </c>
      <c r="B1220" s="226" t="s">
        <v>2574</v>
      </c>
      <c r="C1220" s="228" t="s">
        <v>2575</v>
      </c>
      <c r="D1220" s="227">
        <v>5327.7</v>
      </c>
    </row>
    <row r="1221" spans="1:4" s="4" customFormat="1" x14ac:dyDescent="0.25">
      <c r="A1221" s="135">
        <v>1213</v>
      </c>
      <c r="B1221" s="226" t="s">
        <v>2545</v>
      </c>
      <c r="C1221" s="228" t="s">
        <v>2576</v>
      </c>
      <c r="D1221" s="227">
        <v>3288</v>
      </c>
    </row>
    <row r="1222" spans="1:4" s="4" customFormat="1" ht="25.5" x14ac:dyDescent="0.25">
      <c r="A1222" s="135">
        <v>1214</v>
      </c>
      <c r="B1222" s="226" t="s">
        <v>2577</v>
      </c>
      <c r="C1222" s="228" t="s">
        <v>2578</v>
      </c>
      <c r="D1222" s="227">
        <v>4050</v>
      </c>
    </row>
    <row r="1223" spans="1:4" s="4" customFormat="1" ht="25.5" x14ac:dyDescent="0.25">
      <c r="A1223" s="135">
        <v>1215</v>
      </c>
      <c r="B1223" s="226" t="s">
        <v>2545</v>
      </c>
      <c r="C1223" s="228" t="s">
        <v>2579</v>
      </c>
      <c r="D1223" s="227">
        <v>2600</v>
      </c>
    </row>
    <row r="1224" spans="1:4" s="4" customFormat="1" ht="51" x14ac:dyDescent="0.25">
      <c r="A1224" s="135">
        <v>1216</v>
      </c>
      <c r="B1224" s="226" t="s">
        <v>2580</v>
      </c>
      <c r="C1224" s="228" t="s">
        <v>2581</v>
      </c>
      <c r="D1224" s="227">
        <v>7856.52</v>
      </c>
    </row>
    <row r="1225" spans="1:4" s="4" customFormat="1" x14ac:dyDescent="0.25">
      <c r="A1225" s="135">
        <v>1217</v>
      </c>
      <c r="B1225" s="226" t="s">
        <v>2582</v>
      </c>
      <c r="C1225" s="228" t="s">
        <v>2583</v>
      </c>
      <c r="D1225" s="227">
        <v>1235</v>
      </c>
    </row>
    <row r="1226" spans="1:4" s="4" customFormat="1" ht="25.5" x14ac:dyDescent="0.25">
      <c r="A1226" s="135">
        <v>1218</v>
      </c>
      <c r="B1226" s="226" t="s">
        <v>2545</v>
      </c>
      <c r="C1226" s="228" t="s">
        <v>2584</v>
      </c>
      <c r="D1226" s="227">
        <v>3010</v>
      </c>
    </row>
    <row r="1227" spans="1:4" s="4" customFormat="1" ht="25.5" x14ac:dyDescent="0.25">
      <c r="A1227" s="135">
        <v>1219</v>
      </c>
      <c r="B1227" s="226" t="s">
        <v>2585</v>
      </c>
      <c r="C1227" s="228" t="s">
        <v>2586</v>
      </c>
      <c r="D1227" s="227">
        <v>985</v>
      </c>
    </row>
    <row r="1228" spans="1:4" s="4" customFormat="1" ht="51" x14ac:dyDescent="0.25">
      <c r="A1228" s="135">
        <v>1220</v>
      </c>
      <c r="B1228" s="226" t="s">
        <v>2587</v>
      </c>
      <c r="C1228" s="228" t="s">
        <v>2588</v>
      </c>
      <c r="D1228" s="227">
        <v>162300</v>
      </c>
    </row>
    <row r="1229" spans="1:4" s="4" customFormat="1" ht="51" x14ac:dyDescent="0.25">
      <c r="A1229" s="135">
        <v>1221</v>
      </c>
      <c r="B1229" s="226" t="s">
        <v>2589</v>
      </c>
      <c r="C1229" s="228" t="s">
        <v>2590</v>
      </c>
      <c r="D1229" s="227">
        <v>8960.77</v>
      </c>
    </row>
    <row r="1230" spans="1:4" s="4" customFormat="1" ht="25.5" x14ac:dyDescent="0.25">
      <c r="A1230" s="135">
        <v>1222</v>
      </c>
      <c r="B1230" s="226" t="s">
        <v>2545</v>
      </c>
      <c r="C1230" s="228" t="s">
        <v>2591</v>
      </c>
      <c r="D1230" s="227">
        <v>2162.4</v>
      </c>
    </row>
    <row r="1231" spans="1:4" s="4" customFormat="1" ht="102" x14ac:dyDescent="0.25">
      <c r="A1231" s="135">
        <v>1223</v>
      </c>
      <c r="B1231" s="226" t="s">
        <v>2592</v>
      </c>
      <c r="C1231" s="228" t="s">
        <v>2593</v>
      </c>
      <c r="D1231" s="227">
        <v>66766.2</v>
      </c>
    </row>
    <row r="1232" spans="1:4" s="4" customFormat="1" ht="51" x14ac:dyDescent="0.25">
      <c r="A1232" s="135">
        <v>1224</v>
      </c>
      <c r="B1232" s="226" t="s">
        <v>2594</v>
      </c>
      <c r="C1232" s="228" t="s">
        <v>2595</v>
      </c>
      <c r="D1232" s="227">
        <v>4330</v>
      </c>
    </row>
    <row r="1233" spans="1:4" s="4" customFormat="1" ht="25.5" x14ac:dyDescent="0.25">
      <c r="A1233" s="135">
        <v>1225</v>
      </c>
      <c r="B1233" s="226" t="s">
        <v>2596</v>
      </c>
      <c r="C1233" s="228" t="s">
        <v>2597</v>
      </c>
      <c r="D1233" s="227">
        <v>6391.3</v>
      </c>
    </row>
    <row r="1234" spans="1:4" s="4" customFormat="1" ht="51" x14ac:dyDescent="0.25">
      <c r="A1234" s="135">
        <v>1226</v>
      </c>
      <c r="B1234" s="226" t="s">
        <v>2598</v>
      </c>
      <c r="C1234" s="228" t="s">
        <v>2599</v>
      </c>
      <c r="D1234" s="227">
        <v>32280</v>
      </c>
    </row>
    <row r="1235" spans="1:4" s="4" customFormat="1" ht="25.5" x14ac:dyDescent="0.25">
      <c r="A1235" s="135">
        <v>1227</v>
      </c>
      <c r="B1235" s="226" t="s">
        <v>2600</v>
      </c>
      <c r="C1235" s="228" t="s">
        <v>2601</v>
      </c>
      <c r="D1235" s="227">
        <v>4380</v>
      </c>
    </row>
    <row r="1236" spans="1:4" s="4" customFormat="1" ht="25.5" x14ac:dyDescent="0.25">
      <c r="A1236" s="135">
        <v>1228</v>
      </c>
      <c r="B1236" s="226" t="s">
        <v>2602</v>
      </c>
      <c r="C1236" s="228" t="s">
        <v>2603</v>
      </c>
      <c r="D1236" s="227">
        <v>25000</v>
      </c>
    </row>
    <row r="1237" spans="1:4" s="4" customFormat="1" ht="25.5" x14ac:dyDescent="0.25">
      <c r="A1237" s="135">
        <v>1229</v>
      </c>
      <c r="B1237" s="226" t="s">
        <v>2604</v>
      </c>
      <c r="C1237" s="228" t="s">
        <v>2605</v>
      </c>
      <c r="D1237" s="227">
        <v>2710.04</v>
      </c>
    </row>
    <row r="1238" spans="1:4" s="4" customFormat="1" ht="38.25" x14ac:dyDescent="0.25">
      <c r="A1238" s="135">
        <v>1230</v>
      </c>
      <c r="B1238" s="226" t="s">
        <v>2545</v>
      </c>
      <c r="C1238" s="228" t="s">
        <v>2606</v>
      </c>
      <c r="D1238" s="227">
        <v>3900</v>
      </c>
    </row>
    <row r="1239" spans="1:4" s="4" customFormat="1" x14ac:dyDescent="0.25">
      <c r="A1239" s="135">
        <v>1231</v>
      </c>
      <c r="B1239" s="226" t="s">
        <v>2607</v>
      </c>
      <c r="C1239" s="228" t="s">
        <v>2608</v>
      </c>
      <c r="D1239" s="227">
        <v>6500</v>
      </c>
    </row>
    <row r="1240" spans="1:4" s="4" customFormat="1" x14ac:dyDescent="0.25">
      <c r="A1240" s="135">
        <v>1232</v>
      </c>
      <c r="B1240" s="226" t="s">
        <v>2609</v>
      </c>
      <c r="C1240" s="228" t="s">
        <v>2610</v>
      </c>
      <c r="D1240" s="227">
        <v>43800</v>
      </c>
    </row>
    <row r="1241" spans="1:4" s="4" customFormat="1" x14ac:dyDescent="0.25">
      <c r="A1241" s="135">
        <v>1233</v>
      </c>
      <c r="B1241" s="226" t="s">
        <v>2611</v>
      </c>
      <c r="C1241" s="228" t="s">
        <v>2612</v>
      </c>
      <c r="D1241" s="227">
        <v>3410</v>
      </c>
    </row>
    <row r="1242" spans="1:4" s="4" customFormat="1" ht="25.5" x14ac:dyDescent="0.25">
      <c r="A1242" s="135">
        <v>1234</v>
      </c>
      <c r="B1242" s="226" t="s">
        <v>2613</v>
      </c>
      <c r="C1242" s="228" t="s">
        <v>2614</v>
      </c>
      <c r="D1242" s="227">
        <v>65040.95</v>
      </c>
    </row>
    <row r="1243" spans="1:4" s="4" customFormat="1" ht="25.5" x14ac:dyDescent="0.25">
      <c r="A1243" s="135">
        <v>1235</v>
      </c>
      <c r="B1243" s="226" t="s">
        <v>2615</v>
      </c>
      <c r="C1243" s="228" t="s">
        <v>2616</v>
      </c>
      <c r="D1243" s="227">
        <v>1590</v>
      </c>
    </row>
    <row r="1244" spans="1:4" s="4" customFormat="1" ht="25.5" x14ac:dyDescent="0.25">
      <c r="A1244" s="135">
        <v>1236</v>
      </c>
      <c r="B1244" s="226" t="s">
        <v>2617</v>
      </c>
      <c r="C1244" s="228" t="s">
        <v>2618</v>
      </c>
      <c r="D1244" s="227">
        <v>10355</v>
      </c>
    </row>
    <row r="1245" spans="1:4" s="4" customFormat="1" ht="25.5" x14ac:dyDescent="0.25">
      <c r="A1245" s="135">
        <v>1237</v>
      </c>
      <c r="B1245" s="226" t="s">
        <v>2619</v>
      </c>
      <c r="C1245" s="228" t="s">
        <v>2620</v>
      </c>
      <c r="D1245" s="227">
        <v>457</v>
      </c>
    </row>
    <row r="1246" spans="1:4" s="4" customFormat="1" ht="38.25" x14ac:dyDescent="0.25">
      <c r="A1246" s="135">
        <v>1238</v>
      </c>
      <c r="B1246" s="226" t="s">
        <v>2621</v>
      </c>
      <c r="C1246" s="228" t="s">
        <v>2622</v>
      </c>
      <c r="D1246" s="227">
        <v>27418</v>
      </c>
    </row>
    <row r="1247" spans="1:4" s="4" customFormat="1" ht="25.5" x14ac:dyDescent="0.25">
      <c r="A1247" s="135">
        <v>1239</v>
      </c>
      <c r="B1247" s="226" t="s">
        <v>2623</v>
      </c>
      <c r="C1247" s="228" t="s">
        <v>2624</v>
      </c>
      <c r="D1247" s="227">
        <v>4293.59</v>
      </c>
    </row>
    <row r="1248" spans="1:4" s="4" customFormat="1" x14ac:dyDescent="0.25">
      <c r="A1248" s="135">
        <v>1240</v>
      </c>
      <c r="B1248" s="226" t="s">
        <v>2625</v>
      </c>
      <c r="C1248" s="228" t="s">
        <v>2626</v>
      </c>
      <c r="D1248" s="227">
        <v>40700</v>
      </c>
    </row>
    <row r="1249" spans="1:4" s="4" customFormat="1" x14ac:dyDescent="0.25">
      <c r="A1249" s="135">
        <v>1241</v>
      </c>
      <c r="B1249" s="226" t="s">
        <v>2627</v>
      </c>
      <c r="C1249" s="228" t="s">
        <v>2628</v>
      </c>
      <c r="D1249" s="227">
        <v>2808</v>
      </c>
    </row>
    <row r="1250" spans="1:4" s="4" customFormat="1" ht="25.5" x14ac:dyDescent="0.25">
      <c r="A1250" s="135">
        <v>1242</v>
      </c>
      <c r="B1250" s="226" t="s">
        <v>2629</v>
      </c>
      <c r="C1250" s="228" t="s">
        <v>2630</v>
      </c>
      <c r="D1250" s="227">
        <v>4140</v>
      </c>
    </row>
    <row r="1251" spans="1:4" s="4" customFormat="1" ht="25.5" x14ac:dyDescent="0.25">
      <c r="A1251" s="135">
        <v>1243</v>
      </c>
      <c r="B1251" s="226" t="s">
        <v>2631</v>
      </c>
      <c r="C1251" s="228" t="s">
        <v>2632</v>
      </c>
      <c r="D1251" s="227">
        <v>3070</v>
      </c>
    </row>
    <row r="1252" spans="1:4" s="4" customFormat="1" ht="38.25" x14ac:dyDescent="0.25">
      <c r="A1252" s="135">
        <v>1244</v>
      </c>
      <c r="B1252" s="226" t="s">
        <v>2633</v>
      </c>
      <c r="C1252" s="228" t="s">
        <v>2634</v>
      </c>
      <c r="D1252" s="227">
        <v>2793.1</v>
      </c>
    </row>
    <row r="1253" spans="1:4" s="4" customFormat="1" ht="25.5" x14ac:dyDescent="0.25">
      <c r="A1253" s="135">
        <v>1245</v>
      </c>
      <c r="B1253" s="226" t="s">
        <v>2635</v>
      </c>
      <c r="C1253" s="228" t="s">
        <v>2636</v>
      </c>
      <c r="D1253" s="227">
        <v>5812.71</v>
      </c>
    </row>
    <row r="1254" spans="1:4" s="4" customFormat="1" ht="25.5" x14ac:dyDescent="0.25">
      <c r="A1254" s="135">
        <v>1246</v>
      </c>
      <c r="B1254" s="226" t="s">
        <v>2637</v>
      </c>
      <c r="C1254" s="228" t="s">
        <v>2638</v>
      </c>
      <c r="D1254" s="227">
        <v>30000</v>
      </c>
    </row>
    <row r="1255" spans="1:4" s="4" customFormat="1" ht="25.5" x14ac:dyDescent="0.25">
      <c r="A1255" s="135">
        <v>1247</v>
      </c>
      <c r="B1255" s="226" t="s">
        <v>2639</v>
      </c>
      <c r="C1255" s="228" t="s">
        <v>2640</v>
      </c>
      <c r="D1255" s="227">
        <v>12000</v>
      </c>
    </row>
    <row r="1256" spans="1:4" s="4" customFormat="1" x14ac:dyDescent="0.25">
      <c r="A1256" s="135">
        <v>1248</v>
      </c>
      <c r="B1256" s="226" t="s">
        <v>2641</v>
      </c>
      <c r="C1256" s="228" t="s">
        <v>2642</v>
      </c>
      <c r="D1256" s="227">
        <v>8857.2000000000007</v>
      </c>
    </row>
    <row r="1257" spans="1:4" s="4" customFormat="1" ht="25.5" x14ac:dyDescent="0.25">
      <c r="A1257" s="135">
        <v>1249</v>
      </c>
      <c r="B1257" s="226" t="s">
        <v>2643</v>
      </c>
      <c r="C1257" s="228" t="s">
        <v>2644</v>
      </c>
      <c r="D1257" s="227">
        <v>5811.3</v>
      </c>
    </row>
    <row r="1258" spans="1:4" s="4" customFormat="1" x14ac:dyDescent="0.25">
      <c r="A1258" s="135">
        <v>1250</v>
      </c>
      <c r="B1258" s="226" t="s">
        <v>2645</v>
      </c>
      <c r="C1258" s="228" t="s">
        <v>2646</v>
      </c>
      <c r="D1258" s="227">
        <v>14495.25</v>
      </c>
    </row>
    <row r="1259" spans="1:4" s="4" customFormat="1" ht="76.5" x14ac:dyDescent="0.25">
      <c r="A1259" s="135">
        <v>1251</v>
      </c>
      <c r="B1259" s="226" t="s">
        <v>2647</v>
      </c>
      <c r="C1259" s="228" t="s">
        <v>2648</v>
      </c>
      <c r="D1259" s="227">
        <v>18000</v>
      </c>
    </row>
    <row r="1260" spans="1:4" s="4" customFormat="1" ht="25.5" x14ac:dyDescent="0.25">
      <c r="A1260" s="135">
        <v>1252</v>
      </c>
      <c r="B1260" s="226" t="s">
        <v>2545</v>
      </c>
      <c r="C1260" s="228" t="s">
        <v>2649</v>
      </c>
      <c r="D1260" s="227">
        <v>54450.83</v>
      </c>
    </row>
    <row r="1261" spans="1:4" s="4" customFormat="1" x14ac:dyDescent="0.25">
      <c r="A1261" s="135">
        <v>1253</v>
      </c>
      <c r="B1261" s="226" t="s">
        <v>2545</v>
      </c>
      <c r="C1261" s="228" t="s">
        <v>2650</v>
      </c>
      <c r="D1261" s="227">
        <v>41794.76</v>
      </c>
    </row>
    <row r="1262" spans="1:4" s="4" customFormat="1" ht="51" x14ac:dyDescent="0.25">
      <c r="A1262" s="135">
        <v>1254</v>
      </c>
      <c r="B1262" s="226" t="s">
        <v>2545</v>
      </c>
      <c r="C1262" s="228" t="s">
        <v>2651</v>
      </c>
      <c r="D1262" s="227">
        <v>69355.62</v>
      </c>
    </row>
    <row r="1263" spans="1:4" s="4" customFormat="1" x14ac:dyDescent="0.25">
      <c r="A1263" s="135">
        <v>1255</v>
      </c>
      <c r="B1263" s="226" t="s">
        <v>2545</v>
      </c>
      <c r="C1263" s="228" t="s">
        <v>2652</v>
      </c>
      <c r="D1263" s="227">
        <v>20219.099999999999</v>
      </c>
    </row>
    <row r="1264" spans="1:4" s="4" customFormat="1" ht="25.5" x14ac:dyDescent="0.25">
      <c r="A1264" s="135">
        <v>1256</v>
      </c>
      <c r="B1264" s="226" t="s">
        <v>2653</v>
      </c>
      <c r="C1264" s="228" t="s">
        <v>2654</v>
      </c>
      <c r="D1264" s="227">
        <v>65670.16</v>
      </c>
    </row>
    <row r="1265" spans="1:4" s="4" customFormat="1" ht="25.5" x14ac:dyDescent="0.25">
      <c r="A1265" s="135">
        <v>1257</v>
      </c>
      <c r="B1265" s="226" t="s">
        <v>2655</v>
      </c>
      <c r="C1265" s="228" t="s">
        <v>2656</v>
      </c>
      <c r="D1265" s="227">
        <v>12771.82</v>
      </c>
    </row>
    <row r="1266" spans="1:4" s="4" customFormat="1" ht="25.5" x14ac:dyDescent="0.25">
      <c r="A1266" s="135">
        <v>1258</v>
      </c>
      <c r="B1266" s="226" t="s">
        <v>2657</v>
      </c>
      <c r="C1266" s="228" t="s">
        <v>2656</v>
      </c>
      <c r="D1266" s="227">
        <v>12771.82</v>
      </c>
    </row>
    <row r="1267" spans="1:4" s="4" customFormat="1" ht="25.5" x14ac:dyDescent="0.25">
      <c r="A1267" s="135">
        <v>1259</v>
      </c>
      <c r="B1267" s="226" t="s">
        <v>2658</v>
      </c>
      <c r="C1267" s="228" t="s">
        <v>2659</v>
      </c>
      <c r="D1267" s="227">
        <v>12771.82</v>
      </c>
    </row>
    <row r="1268" spans="1:4" s="4" customFormat="1" x14ac:dyDescent="0.25">
      <c r="A1268" s="135">
        <v>1260</v>
      </c>
      <c r="B1268" s="226" t="s">
        <v>2660</v>
      </c>
      <c r="C1268" s="228" t="s">
        <v>2661</v>
      </c>
      <c r="D1268" s="227">
        <v>31762.5</v>
      </c>
    </row>
    <row r="1269" spans="1:4" s="4" customFormat="1" ht="38.25" x14ac:dyDescent="0.25">
      <c r="A1269" s="135">
        <v>1261</v>
      </c>
      <c r="B1269" s="226" t="s">
        <v>2662</v>
      </c>
      <c r="C1269" s="228" t="s">
        <v>2663</v>
      </c>
      <c r="D1269" s="227">
        <v>49406.28</v>
      </c>
    </row>
    <row r="1270" spans="1:4" s="4" customFormat="1" ht="25.5" x14ac:dyDescent="0.25">
      <c r="A1270" s="135">
        <v>1262</v>
      </c>
      <c r="B1270" s="226" t="s">
        <v>2664</v>
      </c>
      <c r="C1270" s="228" t="s">
        <v>2665</v>
      </c>
      <c r="D1270" s="227">
        <v>9033.65</v>
      </c>
    </row>
    <row r="1271" spans="1:4" s="4" customFormat="1" ht="25.5" x14ac:dyDescent="0.25">
      <c r="A1271" s="135">
        <v>1263</v>
      </c>
      <c r="B1271" s="226" t="s">
        <v>2666</v>
      </c>
      <c r="C1271" s="228" t="s">
        <v>2667</v>
      </c>
      <c r="D1271" s="227">
        <v>6375</v>
      </c>
    </row>
    <row r="1272" spans="1:4" s="4" customFormat="1" x14ac:dyDescent="0.25">
      <c r="A1272" s="135">
        <v>1264</v>
      </c>
      <c r="B1272" s="226" t="s">
        <v>2668</v>
      </c>
      <c r="C1272" s="228" t="s">
        <v>2669</v>
      </c>
      <c r="D1272" s="227">
        <v>23202.2</v>
      </c>
    </row>
    <row r="1273" spans="1:4" s="4" customFormat="1" x14ac:dyDescent="0.25">
      <c r="A1273" s="135">
        <v>1265</v>
      </c>
      <c r="B1273" s="226" t="s">
        <v>2670</v>
      </c>
      <c r="C1273" s="228" t="s">
        <v>2671</v>
      </c>
      <c r="D1273" s="227">
        <v>5654.21</v>
      </c>
    </row>
    <row r="1274" spans="1:4" s="4" customFormat="1" ht="25.5" x14ac:dyDescent="0.25">
      <c r="A1274" s="135">
        <v>1266</v>
      </c>
      <c r="B1274" s="226" t="s">
        <v>2672</v>
      </c>
      <c r="C1274" s="228" t="s">
        <v>2673</v>
      </c>
      <c r="D1274" s="227">
        <v>34000</v>
      </c>
    </row>
    <row r="1275" spans="1:4" s="4" customFormat="1" ht="25.5" x14ac:dyDescent="0.25">
      <c r="A1275" s="135">
        <v>1267</v>
      </c>
      <c r="B1275" s="226" t="s">
        <v>2674</v>
      </c>
      <c r="C1275" s="228" t="s">
        <v>2675</v>
      </c>
      <c r="D1275" s="227">
        <v>68303.360000000001</v>
      </c>
    </row>
    <row r="1276" spans="1:4" s="4" customFormat="1" x14ac:dyDescent="0.25">
      <c r="A1276" s="135">
        <v>1268</v>
      </c>
      <c r="B1276" s="226" t="s">
        <v>2676</v>
      </c>
      <c r="C1276" s="228" t="s">
        <v>2677</v>
      </c>
      <c r="D1276" s="227">
        <v>3100.35</v>
      </c>
    </row>
    <row r="1277" spans="1:4" s="4" customFormat="1" x14ac:dyDescent="0.25">
      <c r="A1277" s="135">
        <v>1269</v>
      </c>
      <c r="B1277" s="226" t="s">
        <v>2678</v>
      </c>
      <c r="C1277" s="228" t="s">
        <v>2677</v>
      </c>
      <c r="D1277" s="227">
        <v>3100.35</v>
      </c>
    </row>
    <row r="1278" spans="1:4" s="4" customFormat="1" x14ac:dyDescent="0.25">
      <c r="A1278" s="135">
        <v>1270</v>
      </c>
      <c r="B1278" s="226" t="s">
        <v>2679</v>
      </c>
      <c r="C1278" s="228" t="s">
        <v>2677</v>
      </c>
      <c r="D1278" s="227">
        <v>3100.35</v>
      </c>
    </row>
    <row r="1279" spans="1:4" s="4" customFormat="1" x14ac:dyDescent="0.25">
      <c r="A1279" s="135">
        <v>1271</v>
      </c>
      <c r="B1279" s="226" t="s">
        <v>2680</v>
      </c>
      <c r="C1279" s="228" t="s">
        <v>2677</v>
      </c>
      <c r="D1279" s="227">
        <v>3100.35</v>
      </c>
    </row>
    <row r="1280" spans="1:4" s="4" customFormat="1" x14ac:dyDescent="0.25">
      <c r="A1280" s="135">
        <v>1272</v>
      </c>
      <c r="B1280" s="226" t="s">
        <v>2681</v>
      </c>
      <c r="C1280" s="228" t="s">
        <v>2677</v>
      </c>
      <c r="D1280" s="227">
        <v>3100.35</v>
      </c>
    </row>
    <row r="1281" spans="1:4" s="4" customFormat="1" ht="25.5" x14ac:dyDescent="0.25">
      <c r="A1281" s="135">
        <v>1273</v>
      </c>
      <c r="B1281" s="226" t="s">
        <v>2682</v>
      </c>
      <c r="C1281" s="228" t="s">
        <v>2683</v>
      </c>
      <c r="D1281" s="227">
        <v>52981.82</v>
      </c>
    </row>
    <row r="1282" spans="1:4" s="4" customFormat="1" ht="25.5" x14ac:dyDescent="0.25">
      <c r="A1282" s="135">
        <v>1274</v>
      </c>
      <c r="B1282" s="226" t="s">
        <v>2684</v>
      </c>
      <c r="C1282" s="228" t="s">
        <v>2683</v>
      </c>
      <c r="D1282" s="227">
        <v>52981.82</v>
      </c>
    </row>
    <row r="1283" spans="1:4" s="4" customFormat="1" x14ac:dyDescent="0.25">
      <c r="A1283" s="135">
        <v>1275</v>
      </c>
      <c r="B1283" s="226" t="s">
        <v>2685</v>
      </c>
      <c r="C1283" s="228" t="s">
        <v>2686</v>
      </c>
      <c r="D1283" s="227">
        <v>16065</v>
      </c>
    </row>
    <row r="1284" spans="1:4" s="4" customFormat="1" ht="38.25" x14ac:dyDescent="0.25">
      <c r="A1284" s="135">
        <v>1276</v>
      </c>
      <c r="B1284" s="226" t="s">
        <v>2687</v>
      </c>
      <c r="C1284" s="228" t="s">
        <v>2688</v>
      </c>
      <c r="D1284" s="227">
        <v>10419.299999999999</v>
      </c>
    </row>
    <row r="1285" spans="1:4" s="4" customFormat="1" x14ac:dyDescent="0.25">
      <c r="A1285" s="135">
        <v>1277</v>
      </c>
      <c r="B1285" s="226" t="s">
        <v>2689</v>
      </c>
      <c r="C1285" s="228" t="s">
        <v>2690</v>
      </c>
      <c r="D1285" s="227">
        <v>8245</v>
      </c>
    </row>
    <row r="1286" spans="1:4" s="4" customFormat="1" x14ac:dyDescent="0.25">
      <c r="A1286" s="135">
        <v>1278</v>
      </c>
      <c r="B1286" s="226" t="s">
        <v>2691</v>
      </c>
      <c r="C1286" s="228" t="s">
        <v>2690</v>
      </c>
      <c r="D1286" s="227">
        <v>8245</v>
      </c>
    </row>
    <row r="1287" spans="1:4" s="4" customFormat="1" x14ac:dyDescent="0.25">
      <c r="A1287" s="135">
        <v>1279</v>
      </c>
      <c r="B1287" s="226" t="s">
        <v>2692</v>
      </c>
      <c r="C1287" s="228" t="s">
        <v>2693</v>
      </c>
      <c r="D1287" s="227">
        <v>6545</v>
      </c>
    </row>
    <row r="1288" spans="1:4" s="4" customFormat="1" x14ac:dyDescent="0.25">
      <c r="A1288" s="135">
        <v>1280</v>
      </c>
      <c r="B1288" s="226" t="s">
        <v>2694</v>
      </c>
      <c r="C1288" s="228" t="s">
        <v>2695</v>
      </c>
      <c r="D1288" s="227">
        <v>9211.5499999999993</v>
      </c>
    </row>
    <row r="1289" spans="1:4" s="4" customFormat="1" ht="63.75" x14ac:dyDescent="0.25">
      <c r="A1289" s="135">
        <v>1281</v>
      </c>
      <c r="B1289" s="226" t="s">
        <v>2696</v>
      </c>
      <c r="C1289" s="228" t="s">
        <v>2697</v>
      </c>
      <c r="D1289" s="227">
        <v>52800</v>
      </c>
    </row>
    <row r="1290" spans="1:4" s="4" customFormat="1" x14ac:dyDescent="0.25">
      <c r="A1290" s="135">
        <v>1282</v>
      </c>
      <c r="B1290" s="226" t="s">
        <v>2698</v>
      </c>
      <c r="C1290" s="228" t="s">
        <v>2699</v>
      </c>
      <c r="D1290" s="227">
        <v>65448.92</v>
      </c>
    </row>
    <row r="1291" spans="1:4" s="4" customFormat="1" x14ac:dyDescent="0.25">
      <c r="A1291" s="135">
        <v>1283</v>
      </c>
      <c r="B1291" s="226" t="s">
        <v>2700</v>
      </c>
      <c r="C1291" s="228" t="s">
        <v>2701</v>
      </c>
      <c r="D1291" s="227">
        <v>11179.93</v>
      </c>
    </row>
    <row r="1292" spans="1:4" s="4" customFormat="1" x14ac:dyDescent="0.25">
      <c r="A1292" s="135">
        <v>1284</v>
      </c>
      <c r="B1292" s="226" t="s">
        <v>2702</v>
      </c>
      <c r="C1292" s="228" t="s">
        <v>2703</v>
      </c>
      <c r="D1292" s="227">
        <v>3150.87</v>
      </c>
    </row>
    <row r="1293" spans="1:4" s="4" customFormat="1" x14ac:dyDescent="0.25">
      <c r="A1293" s="135">
        <v>1285</v>
      </c>
      <c r="B1293" s="226" t="s">
        <v>2704</v>
      </c>
      <c r="C1293" s="228" t="s">
        <v>2705</v>
      </c>
      <c r="D1293" s="227">
        <v>147250</v>
      </c>
    </row>
    <row r="1294" spans="1:4" s="4" customFormat="1" x14ac:dyDescent="0.25">
      <c r="A1294" s="135">
        <v>1286</v>
      </c>
      <c r="B1294" s="226" t="s">
        <v>2706</v>
      </c>
      <c r="C1294" s="228" t="s">
        <v>2707</v>
      </c>
      <c r="D1294" s="227">
        <v>61530.75</v>
      </c>
    </row>
    <row r="1295" spans="1:4" s="4" customFormat="1" x14ac:dyDescent="0.25">
      <c r="A1295" s="135">
        <v>1287</v>
      </c>
      <c r="B1295" s="226" t="s">
        <v>2708</v>
      </c>
      <c r="C1295" s="228" t="s">
        <v>2709</v>
      </c>
      <c r="D1295" s="227">
        <v>4449.8500000000004</v>
      </c>
    </row>
    <row r="1296" spans="1:4" s="4" customFormat="1" ht="25.5" x14ac:dyDescent="0.25">
      <c r="A1296" s="135">
        <v>1288</v>
      </c>
      <c r="B1296" s="226" t="s">
        <v>2710</v>
      </c>
      <c r="C1296" s="228" t="s">
        <v>2711</v>
      </c>
      <c r="D1296" s="227">
        <v>7900</v>
      </c>
    </row>
    <row r="1297" spans="1:4" s="4" customFormat="1" ht="25.5" x14ac:dyDescent="0.25">
      <c r="A1297" s="135">
        <v>1289</v>
      </c>
      <c r="B1297" s="226" t="s">
        <v>2712</v>
      </c>
      <c r="C1297" s="228" t="s">
        <v>2713</v>
      </c>
      <c r="D1297" s="227">
        <v>143200</v>
      </c>
    </row>
    <row r="1298" spans="1:4" s="4" customFormat="1" ht="57" x14ac:dyDescent="0.25">
      <c r="A1298" s="135">
        <v>1290</v>
      </c>
      <c r="B1298" s="226" t="s">
        <v>2714</v>
      </c>
      <c r="C1298" s="228" t="s">
        <v>2715</v>
      </c>
      <c r="D1298" s="227">
        <v>13579.17</v>
      </c>
    </row>
    <row r="1299" spans="1:4" s="4" customFormat="1" ht="38.25" x14ac:dyDescent="0.25">
      <c r="A1299" s="135">
        <v>1291</v>
      </c>
      <c r="B1299" s="226" t="s">
        <v>2716</v>
      </c>
      <c r="C1299" s="228" t="s">
        <v>2717</v>
      </c>
      <c r="D1299" s="227">
        <v>12516.7</v>
      </c>
    </row>
    <row r="1300" spans="1:4" s="4" customFormat="1" ht="63.75" x14ac:dyDescent="0.25">
      <c r="A1300" s="135">
        <v>1292</v>
      </c>
      <c r="B1300" s="226" t="s">
        <v>2718</v>
      </c>
      <c r="C1300" s="228" t="s">
        <v>2719</v>
      </c>
      <c r="D1300" s="227">
        <v>7800</v>
      </c>
    </row>
    <row r="1301" spans="1:4" s="4" customFormat="1" ht="38.25" x14ac:dyDescent="0.25">
      <c r="A1301" s="135">
        <v>1293</v>
      </c>
      <c r="B1301" s="226" t="s">
        <v>2720</v>
      </c>
      <c r="C1301" s="228" t="s">
        <v>2721</v>
      </c>
      <c r="D1301" s="227">
        <v>5400</v>
      </c>
    </row>
    <row r="1302" spans="1:4" s="4" customFormat="1" ht="38.25" x14ac:dyDescent="0.25">
      <c r="A1302" s="135">
        <v>1294</v>
      </c>
      <c r="B1302" s="226" t="s">
        <v>2722</v>
      </c>
      <c r="C1302" s="228" t="s">
        <v>2723</v>
      </c>
      <c r="D1302" s="227">
        <v>9500</v>
      </c>
    </row>
    <row r="1303" spans="1:4" s="4" customFormat="1" ht="38.25" x14ac:dyDescent="0.25">
      <c r="A1303" s="135">
        <v>1295</v>
      </c>
      <c r="B1303" s="226" t="s">
        <v>2724</v>
      </c>
      <c r="C1303" s="228" t="s">
        <v>2725</v>
      </c>
      <c r="D1303" s="227">
        <v>9250</v>
      </c>
    </row>
    <row r="1304" spans="1:4" s="4" customFormat="1" ht="25.5" x14ac:dyDescent="0.25">
      <c r="A1304" s="135">
        <v>1296</v>
      </c>
      <c r="B1304" s="226" t="s">
        <v>2726</v>
      </c>
      <c r="C1304" s="228" t="s">
        <v>2727</v>
      </c>
      <c r="D1304" s="227">
        <v>8298</v>
      </c>
    </row>
    <row r="1305" spans="1:4" s="4" customFormat="1" ht="25.5" x14ac:dyDescent="0.25">
      <c r="A1305" s="135">
        <v>1297</v>
      </c>
      <c r="B1305" s="226" t="s">
        <v>2728</v>
      </c>
      <c r="C1305" s="228" t="s">
        <v>2729</v>
      </c>
      <c r="D1305" s="227">
        <v>3950</v>
      </c>
    </row>
    <row r="1306" spans="1:4" s="4" customFormat="1" ht="38.25" x14ac:dyDescent="0.25">
      <c r="A1306" s="135">
        <v>1298</v>
      </c>
      <c r="B1306" s="226" t="s">
        <v>2730</v>
      </c>
      <c r="C1306" s="228" t="s">
        <v>2731</v>
      </c>
      <c r="D1306" s="227">
        <v>23000</v>
      </c>
    </row>
    <row r="1307" spans="1:4" s="4" customFormat="1" ht="38.25" x14ac:dyDescent="0.25">
      <c r="A1307" s="135">
        <v>1299</v>
      </c>
      <c r="B1307" s="226" t="s">
        <v>2732</v>
      </c>
      <c r="C1307" s="228" t="s">
        <v>2733</v>
      </c>
      <c r="D1307" s="227">
        <v>15000</v>
      </c>
    </row>
    <row r="1308" spans="1:4" s="4" customFormat="1" ht="25.5" x14ac:dyDescent="0.25">
      <c r="A1308" s="135">
        <v>1300</v>
      </c>
      <c r="B1308" s="226" t="s">
        <v>2734</v>
      </c>
      <c r="C1308" s="228" t="s">
        <v>2735</v>
      </c>
      <c r="D1308" s="227">
        <v>13721.73</v>
      </c>
    </row>
    <row r="1309" spans="1:4" s="4" customFormat="1" ht="25.5" x14ac:dyDescent="0.25">
      <c r="A1309" s="135">
        <v>1301</v>
      </c>
      <c r="B1309" s="226" t="s">
        <v>2736</v>
      </c>
      <c r="C1309" s="228" t="s">
        <v>2737</v>
      </c>
      <c r="D1309" s="227">
        <v>12200</v>
      </c>
    </row>
    <row r="1310" spans="1:4" s="4" customFormat="1" ht="25.5" x14ac:dyDescent="0.25">
      <c r="A1310" s="135">
        <v>1302</v>
      </c>
      <c r="B1310" s="226" t="s">
        <v>2738</v>
      </c>
      <c r="C1310" s="228" t="s">
        <v>2739</v>
      </c>
      <c r="D1310" s="227">
        <v>16890.23</v>
      </c>
    </row>
    <row r="1311" spans="1:4" s="4" customFormat="1" ht="38.25" x14ac:dyDescent="0.25">
      <c r="A1311" s="135">
        <v>1303</v>
      </c>
      <c r="B1311" s="226" t="s">
        <v>2740</v>
      </c>
      <c r="C1311" s="228" t="s">
        <v>2741</v>
      </c>
      <c r="D1311" s="227">
        <v>34168</v>
      </c>
    </row>
    <row r="1312" spans="1:4" s="4" customFormat="1" ht="25.5" x14ac:dyDescent="0.25">
      <c r="A1312" s="135">
        <v>1304</v>
      </c>
      <c r="B1312" s="226" t="s">
        <v>2742</v>
      </c>
      <c r="C1312" s="228" t="s">
        <v>2743</v>
      </c>
      <c r="D1312" s="227">
        <v>8289</v>
      </c>
    </row>
    <row r="1313" spans="1:4" s="4" customFormat="1" x14ac:dyDescent="0.25">
      <c r="A1313" s="135">
        <v>1305</v>
      </c>
      <c r="B1313" s="226" t="s">
        <v>2744</v>
      </c>
      <c r="C1313" s="228" t="s">
        <v>2745</v>
      </c>
      <c r="D1313" s="227">
        <v>26050</v>
      </c>
    </row>
    <row r="1314" spans="1:4" s="4" customFormat="1" x14ac:dyDescent="0.25">
      <c r="A1314" s="135">
        <v>1306</v>
      </c>
      <c r="B1314" s="226" t="s">
        <v>2746</v>
      </c>
      <c r="C1314" s="228" t="s">
        <v>2747</v>
      </c>
      <c r="D1314" s="227">
        <v>26050</v>
      </c>
    </row>
    <row r="1315" spans="1:4" s="4" customFormat="1" x14ac:dyDescent="0.25">
      <c r="A1315" s="135">
        <v>1307</v>
      </c>
      <c r="B1315" s="226" t="s">
        <v>2748</v>
      </c>
      <c r="C1315" s="228" t="s">
        <v>2749</v>
      </c>
      <c r="D1315" s="227">
        <v>26050</v>
      </c>
    </row>
    <row r="1316" spans="1:4" s="4" customFormat="1" ht="38.25" x14ac:dyDescent="0.25">
      <c r="A1316" s="135">
        <v>1308</v>
      </c>
      <c r="B1316" s="226" t="s">
        <v>2750</v>
      </c>
      <c r="C1316" s="228" t="s">
        <v>2751</v>
      </c>
      <c r="D1316" s="227">
        <v>43250</v>
      </c>
    </row>
    <row r="1317" spans="1:4" s="4" customFormat="1" ht="38.25" x14ac:dyDescent="0.25">
      <c r="A1317" s="135">
        <v>1309</v>
      </c>
      <c r="B1317" s="226" t="s">
        <v>2752</v>
      </c>
      <c r="C1317" s="228" t="s">
        <v>2753</v>
      </c>
      <c r="D1317" s="227">
        <v>17414</v>
      </c>
    </row>
    <row r="1318" spans="1:4" s="4" customFormat="1" ht="38.25" x14ac:dyDescent="0.25">
      <c r="A1318" s="135">
        <v>1310</v>
      </c>
      <c r="B1318" s="226" t="s">
        <v>2754</v>
      </c>
      <c r="C1318" s="228" t="s">
        <v>2753</v>
      </c>
      <c r="D1318" s="227">
        <v>17414</v>
      </c>
    </row>
    <row r="1319" spans="1:4" s="4" customFormat="1" ht="76.5" x14ac:dyDescent="0.25">
      <c r="A1319" s="135">
        <v>1311</v>
      </c>
      <c r="B1319" s="226" t="s">
        <v>2755</v>
      </c>
      <c r="C1319" s="228" t="s">
        <v>2756</v>
      </c>
      <c r="D1319" s="227">
        <v>50700</v>
      </c>
    </row>
    <row r="1320" spans="1:4" s="4" customFormat="1" ht="89.25" x14ac:dyDescent="0.25">
      <c r="A1320" s="135">
        <v>1312</v>
      </c>
      <c r="B1320" s="226" t="s">
        <v>2757</v>
      </c>
      <c r="C1320" s="228" t="s">
        <v>2758</v>
      </c>
      <c r="D1320" s="227">
        <v>124900</v>
      </c>
    </row>
    <row r="1321" spans="1:4" s="4" customFormat="1" ht="51" x14ac:dyDescent="0.25">
      <c r="A1321" s="135">
        <v>1313</v>
      </c>
      <c r="B1321" s="226" t="s">
        <v>2759</v>
      </c>
      <c r="C1321" s="228" t="s">
        <v>2760</v>
      </c>
      <c r="D1321" s="227">
        <v>75000</v>
      </c>
    </row>
    <row r="1322" spans="1:4" s="4" customFormat="1" ht="51" x14ac:dyDescent="0.25">
      <c r="A1322" s="135">
        <v>1314</v>
      </c>
      <c r="B1322" s="226" t="s">
        <v>2761</v>
      </c>
      <c r="C1322" s="228" t="s">
        <v>2762</v>
      </c>
      <c r="D1322" s="227">
        <v>59000</v>
      </c>
    </row>
    <row r="1323" spans="1:4" s="4" customFormat="1" ht="38.25" x14ac:dyDescent="0.25">
      <c r="A1323" s="135">
        <v>1315</v>
      </c>
      <c r="B1323" s="226" t="s">
        <v>2763</v>
      </c>
      <c r="C1323" s="228" t="s">
        <v>2764</v>
      </c>
      <c r="D1323" s="227">
        <v>82455.12</v>
      </c>
    </row>
    <row r="1324" spans="1:4" s="4" customFormat="1" ht="38.25" x14ac:dyDescent="0.25">
      <c r="A1324" s="135">
        <v>1316</v>
      </c>
      <c r="B1324" s="226" t="s">
        <v>2765</v>
      </c>
      <c r="C1324" s="228" t="s">
        <v>2766</v>
      </c>
      <c r="D1324" s="227">
        <v>54243.95</v>
      </c>
    </row>
    <row r="1325" spans="1:4" s="4" customFormat="1" ht="38.25" x14ac:dyDescent="0.25">
      <c r="A1325" s="135">
        <v>1317</v>
      </c>
      <c r="B1325" s="226" t="s">
        <v>2767</v>
      </c>
      <c r="C1325" s="228" t="s">
        <v>2768</v>
      </c>
      <c r="D1325" s="227">
        <v>29847.58</v>
      </c>
    </row>
    <row r="1326" spans="1:4" s="4" customFormat="1" ht="63.75" x14ac:dyDescent="0.25">
      <c r="A1326" s="135">
        <v>1318</v>
      </c>
      <c r="B1326" s="226" t="s">
        <v>2769</v>
      </c>
      <c r="C1326" s="228" t="s">
        <v>2770</v>
      </c>
      <c r="D1326" s="227">
        <v>19257.939999999999</v>
      </c>
    </row>
    <row r="1327" spans="1:4" s="4" customFormat="1" ht="51" x14ac:dyDescent="0.25">
      <c r="A1327" s="135">
        <v>1319</v>
      </c>
      <c r="B1327" s="226" t="s">
        <v>2771</v>
      </c>
      <c r="C1327" s="228" t="s">
        <v>2772</v>
      </c>
      <c r="D1327" s="227">
        <v>218082.15</v>
      </c>
    </row>
    <row r="1328" spans="1:4" s="4" customFormat="1" ht="38.25" x14ac:dyDescent="0.25">
      <c r="A1328" s="135">
        <v>1320</v>
      </c>
      <c r="B1328" s="226" t="s">
        <v>2773</v>
      </c>
      <c r="C1328" s="228" t="s">
        <v>2774</v>
      </c>
      <c r="D1328" s="227">
        <v>512836.57</v>
      </c>
    </row>
    <row r="1329" spans="1:4" s="4" customFormat="1" ht="25.5" x14ac:dyDescent="0.25">
      <c r="A1329" s="135">
        <v>1321</v>
      </c>
      <c r="B1329" s="226" t="s">
        <v>2775</v>
      </c>
      <c r="C1329" s="228" t="s">
        <v>2776</v>
      </c>
      <c r="D1329" s="227">
        <v>34700.080000000002</v>
      </c>
    </row>
    <row r="1330" spans="1:4" s="4" customFormat="1" ht="25.5" x14ac:dyDescent="0.25">
      <c r="A1330" s="135">
        <v>1322</v>
      </c>
      <c r="B1330" s="226" t="s">
        <v>2777</v>
      </c>
      <c r="C1330" s="228" t="s">
        <v>2778</v>
      </c>
      <c r="D1330" s="227">
        <v>19054.990000000002</v>
      </c>
    </row>
    <row r="1331" spans="1:4" s="4" customFormat="1" ht="38.25" x14ac:dyDescent="0.25">
      <c r="A1331" s="135">
        <v>1323</v>
      </c>
      <c r="B1331" s="226" t="s">
        <v>2779</v>
      </c>
      <c r="C1331" s="228" t="s">
        <v>2780</v>
      </c>
      <c r="D1331" s="227">
        <v>512836.56</v>
      </c>
    </row>
    <row r="1332" spans="1:4" s="4" customFormat="1" ht="38.25" x14ac:dyDescent="0.25">
      <c r="A1332" s="135">
        <v>1324</v>
      </c>
      <c r="B1332" s="226" t="s">
        <v>2781</v>
      </c>
      <c r="C1332" s="228" t="s">
        <v>2782</v>
      </c>
      <c r="D1332" s="227">
        <v>375095.29</v>
      </c>
    </row>
    <row r="1333" spans="1:4" s="4" customFormat="1" ht="25.5" x14ac:dyDescent="0.25">
      <c r="A1333" s="135">
        <v>1325</v>
      </c>
      <c r="B1333" s="226" t="s">
        <v>2783</v>
      </c>
      <c r="C1333" s="228" t="s">
        <v>2784</v>
      </c>
      <c r="D1333" s="227">
        <v>45700.88</v>
      </c>
    </row>
    <row r="1334" spans="1:4" s="4" customFormat="1" ht="89.25" x14ac:dyDescent="0.25">
      <c r="A1334" s="135">
        <v>1326</v>
      </c>
      <c r="B1334" s="226" t="s">
        <v>2785</v>
      </c>
      <c r="C1334" s="228" t="s">
        <v>2786</v>
      </c>
      <c r="D1334" s="227">
        <v>49866.3</v>
      </c>
    </row>
    <row r="1335" spans="1:4" s="4" customFormat="1" ht="38.25" x14ac:dyDescent="0.25">
      <c r="A1335" s="135">
        <v>1327</v>
      </c>
      <c r="B1335" s="226" t="s">
        <v>2787</v>
      </c>
      <c r="C1335" s="228" t="s">
        <v>2788</v>
      </c>
      <c r="D1335" s="227">
        <v>45700.88</v>
      </c>
    </row>
    <row r="1336" spans="1:4" s="4" customFormat="1" ht="38.25" x14ac:dyDescent="0.25">
      <c r="A1336" s="135">
        <v>1328</v>
      </c>
      <c r="B1336" s="226" t="s">
        <v>2789</v>
      </c>
      <c r="C1336" s="228" t="s">
        <v>2788</v>
      </c>
      <c r="D1336" s="227">
        <v>45700.88</v>
      </c>
    </row>
    <row r="1337" spans="1:4" s="4" customFormat="1" x14ac:dyDescent="0.25">
      <c r="A1337" s="135">
        <v>1329</v>
      </c>
      <c r="B1337" s="226" t="s">
        <v>2790</v>
      </c>
      <c r="C1337" s="228" t="s">
        <v>2791</v>
      </c>
      <c r="D1337" s="227">
        <v>21216</v>
      </c>
    </row>
    <row r="1338" spans="1:4" s="4" customFormat="1" x14ac:dyDescent="0.25">
      <c r="A1338" s="135">
        <v>1330</v>
      </c>
      <c r="B1338" s="226" t="s">
        <v>2792</v>
      </c>
      <c r="C1338" s="228" t="s">
        <v>2791</v>
      </c>
      <c r="D1338" s="227">
        <v>21216</v>
      </c>
    </row>
    <row r="1339" spans="1:4" s="4" customFormat="1" ht="25.5" x14ac:dyDescent="0.25">
      <c r="A1339" s="135">
        <v>1331</v>
      </c>
      <c r="B1339" s="226" t="s">
        <v>2793</v>
      </c>
      <c r="C1339" s="228" t="s">
        <v>2794</v>
      </c>
      <c r="D1339" s="227">
        <v>62453.35</v>
      </c>
    </row>
    <row r="1340" spans="1:4" s="4" customFormat="1" ht="25.5" x14ac:dyDescent="0.25">
      <c r="A1340" s="135">
        <v>1332</v>
      </c>
      <c r="B1340" s="226" t="s">
        <v>2795</v>
      </c>
      <c r="C1340" s="228" t="s">
        <v>2796</v>
      </c>
      <c r="D1340" s="227">
        <v>62453.35</v>
      </c>
    </row>
    <row r="1341" spans="1:4" s="4" customFormat="1" ht="25.5" x14ac:dyDescent="0.25">
      <c r="A1341" s="135">
        <v>1333</v>
      </c>
      <c r="B1341" s="226" t="s">
        <v>2797</v>
      </c>
      <c r="C1341" s="228" t="s">
        <v>2798</v>
      </c>
      <c r="D1341" s="227">
        <v>188667.7</v>
      </c>
    </row>
    <row r="1342" spans="1:4" s="4" customFormat="1" ht="25.5" x14ac:dyDescent="0.25">
      <c r="A1342" s="135">
        <v>1334</v>
      </c>
      <c r="B1342" s="226" t="s">
        <v>2799</v>
      </c>
      <c r="C1342" s="228" t="s">
        <v>2800</v>
      </c>
      <c r="D1342" s="227">
        <v>263064.37</v>
      </c>
    </row>
    <row r="1343" spans="1:4" s="4" customFormat="1" ht="76.5" x14ac:dyDescent="0.25">
      <c r="A1343" s="135">
        <v>1335</v>
      </c>
      <c r="B1343" s="226" t="s">
        <v>2801</v>
      </c>
      <c r="C1343" s="228" t="s">
        <v>2802</v>
      </c>
      <c r="D1343" s="227">
        <v>123646.48</v>
      </c>
    </row>
    <row r="1344" spans="1:4" s="4" customFormat="1" ht="51" x14ac:dyDescent="0.25">
      <c r="A1344" s="135">
        <v>1336</v>
      </c>
      <c r="B1344" s="226" t="s">
        <v>2803</v>
      </c>
      <c r="C1344" s="228" t="s">
        <v>2804</v>
      </c>
      <c r="D1344" s="227">
        <v>49028.14</v>
      </c>
    </row>
    <row r="1345" spans="1:4" s="4" customFormat="1" ht="51" x14ac:dyDescent="0.25">
      <c r="A1345" s="135">
        <v>1337</v>
      </c>
      <c r="B1345" s="226" t="s">
        <v>2805</v>
      </c>
      <c r="C1345" s="228" t="s">
        <v>2806</v>
      </c>
      <c r="D1345" s="227">
        <v>40645</v>
      </c>
    </row>
    <row r="1346" spans="1:4" s="4" customFormat="1" ht="51" x14ac:dyDescent="0.25">
      <c r="A1346" s="135">
        <v>1338</v>
      </c>
      <c r="B1346" s="226" t="s">
        <v>2807</v>
      </c>
      <c r="C1346" s="228" t="s">
        <v>2806</v>
      </c>
      <c r="D1346" s="227">
        <v>40645</v>
      </c>
    </row>
    <row r="1347" spans="1:4" s="4" customFormat="1" ht="51" x14ac:dyDescent="0.25">
      <c r="A1347" s="135">
        <v>1339</v>
      </c>
      <c r="B1347" s="226" t="s">
        <v>2808</v>
      </c>
      <c r="C1347" s="228" t="s">
        <v>2809</v>
      </c>
      <c r="D1347" s="227">
        <v>44204.35</v>
      </c>
    </row>
    <row r="1348" spans="1:4" s="4" customFormat="1" ht="38.25" x14ac:dyDescent="0.25">
      <c r="A1348" s="135">
        <v>1340</v>
      </c>
      <c r="B1348" s="226" t="s">
        <v>2810</v>
      </c>
      <c r="C1348" s="228" t="s">
        <v>2811</v>
      </c>
      <c r="D1348" s="227">
        <v>119032.3</v>
      </c>
    </row>
    <row r="1349" spans="1:4" s="4" customFormat="1" ht="38.25" x14ac:dyDescent="0.25">
      <c r="A1349" s="135">
        <v>1341</v>
      </c>
      <c r="B1349" s="226" t="s">
        <v>2812</v>
      </c>
      <c r="C1349" s="228" t="s">
        <v>2811</v>
      </c>
      <c r="D1349" s="227">
        <v>119032.3</v>
      </c>
    </row>
    <row r="1350" spans="1:4" s="4" customFormat="1" ht="25.5" x14ac:dyDescent="0.25">
      <c r="A1350" s="135">
        <v>1342</v>
      </c>
      <c r="B1350" s="226" t="s">
        <v>2813</v>
      </c>
      <c r="C1350" s="228" t="s">
        <v>2814</v>
      </c>
      <c r="D1350" s="227">
        <v>10811.18</v>
      </c>
    </row>
    <row r="1351" spans="1:4" s="4" customFormat="1" ht="63.75" x14ac:dyDescent="0.25">
      <c r="A1351" s="135">
        <v>1343</v>
      </c>
      <c r="B1351" s="226" t="s">
        <v>2815</v>
      </c>
      <c r="C1351" s="228" t="s">
        <v>2816</v>
      </c>
      <c r="D1351" s="227">
        <v>157056.20000000001</v>
      </c>
    </row>
    <row r="1352" spans="1:4" s="4" customFormat="1" ht="63.75" x14ac:dyDescent="0.25">
      <c r="A1352" s="135">
        <v>1344</v>
      </c>
      <c r="B1352" s="226" t="s">
        <v>2817</v>
      </c>
      <c r="C1352" s="228" t="s">
        <v>2816</v>
      </c>
      <c r="D1352" s="227">
        <v>157056.20000000001</v>
      </c>
    </row>
    <row r="1353" spans="1:4" s="4" customFormat="1" ht="25.5" x14ac:dyDescent="0.25">
      <c r="A1353" s="135">
        <v>1345</v>
      </c>
      <c r="B1353" s="226" t="s">
        <v>2818</v>
      </c>
      <c r="C1353" s="228" t="s">
        <v>2819</v>
      </c>
      <c r="D1353" s="227">
        <v>116058.81</v>
      </c>
    </row>
    <row r="1354" spans="1:4" s="4" customFormat="1" ht="63.75" x14ac:dyDescent="0.25">
      <c r="A1354" s="135">
        <v>1346</v>
      </c>
      <c r="B1354" s="226" t="s">
        <v>2820</v>
      </c>
      <c r="C1354" s="228" t="s">
        <v>2821</v>
      </c>
      <c r="D1354" s="227">
        <v>107948.3</v>
      </c>
    </row>
    <row r="1355" spans="1:4" s="4" customFormat="1" ht="89.25" x14ac:dyDescent="0.25">
      <c r="A1355" s="135">
        <v>1347</v>
      </c>
      <c r="B1355" s="226" t="s">
        <v>2822</v>
      </c>
      <c r="C1355" s="228" t="s">
        <v>2823</v>
      </c>
      <c r="D1355" s="227">
        <v>132890.70000000001</v>
      </c>
    </row>
    <row r="1356" spans="1:4" s="4" customFormat="1" x14ac:dyDescent="0.25">
      <c r="A1356" s="135">
        <v>1348</v>
      </c>
      <c r="B1356" s="226" t="s">
        <v>2824</v>
      </c>
      <c r="C1356" s="228" t="s">
        <v>2825</v>
      </c>
      <c r="D1356" s="227">
        <v>11050</v>
      </c>
    </row>
    <row r="1357" spans="1:4" s="4" customFormat="1" ht="89.25" x14ac:dyDescent="0.25">
      <c r="A1357" s="135">
        <v>1349</v>
      </c>
      <c r="B1357" s="226" t="s">
        <v>2826</v>
      </c>
      <c r="C1357" s="228" t="s">
        <v>2827</v>
      </c>
      <c r="D1357" s="227">
        <v>114056.4</v>
      </c>
    </row>
    <row r="1358" spans="1:4" s="4" customFormat="1" ht="25.5" x14ac:dyDescent="0.25">
      <c r="A1358" s="135">
        <v>1350</v>
      </c>
      <c r="B1358" s="226" t="s">
        <v>2828</v>
      </c>
      <c r="C1358" s="228" t="s">
        <v>2829</v>
      </c>
      <c r="D1358" s="227">
        <v>157056.20000000001</v>
      </c>
    </row>
    <row r="1359" spans="1:4" s="4" customFormat="1" ht="76.5" x14ac:dyDescent="0.25">
      <c r="A1359" s="135">
        <v>1351</v>
      </c>
      <c r="B1359" s="226" t="s">
        <v>2830</v>
      </c>
      <c r="C1359" s="228" t="s">
        <v>2831</v>
      </c>
      <c r="D1359" s="227">
        <v>496150</v>
      </c>
    </row>
    <row r="1360" spans="1:4" s="4" customFormat="1" ht="76.5" x14ac:dyDescent="0.25">
      <c r="A1360" s="135">
        <v>1352</v>
      </c>
      <c r="B1360" s="226" t="s">
        <v>2832</v>
      </c>
      <c r="C1360" s="228" t="s">
        <v>2833</v>
      </c>
      <c r="D1360" s="227">
        <v>496150</v>
      </c>
    </row>
    <row r="1361" spans="1:4" s="4" customFormat="1" ht="25.5" x14ac:dyDescent="0.25">
      <c r="A1361" s="135">
        <v>1353</v>
      </c>
      <c r="B1361" s="226" t="s">
        <v>2834</v>
      </c>
      <c r="C1361" s="228" t="s">
        <v>2835</v>
      </c>
      <c r="D1361" s="227">
        <v>51260</v>
      </c>
    </row>
    <row r="1362" spans="1:4" s="4" customFormat="1" x14ac:dyDescent="0.25">
      <c r="A1362" s="135">
        <v>1354</v>
      </c>
      <c r="B1362" s="226" t="s">
        <v>2836</v>
      </c>
      <c r="C1362" s="228" t="s">
        <v>2837</v>
      </c>
      <c r="D1362" s="227">
        <v>23647</v>
      </c>
    </row>
    <row r="1363" spans="1:4" s="4" customFormat="1" ht="38.25" x14ac:dyDescent="0.25">
      <c r="A1363" s="135">
        <v>1355</v>
      </c>
      <c r="B1363" s="226" t="s">
        <v>2838</v>
      </c>
      <c r="C1363" s="228" t="s">
        <v>2839</v>
      </c>
      <c r="D1363" s="227">
        <v>9069.84</v>
      </c>
    </row>
    <row r="1364" spans="1:4" s="4" customFormat="1" ht="25.5" x14ac:dyDescent="0.25">
      <c r="A1364" s="135">
        <v>1356</v>
      </c>
      <c r="B1364" s="226" t="s">
        <v>2840</v>
      </c>
      <c r="C1364" s="228" t="s">
        <v>2841</v>
      </c>
      <c r="D1364" s="227">
        <v>81605.78</v>
      </c>
    </row>
    <row r="1365" spans="1:4" s="4" customFormat="1" ht="25.5" x14ac:dyDescent="0.25">
      <c r="A1365" s="135">
        <v>1357</v>
      </c>
      <c r="B1365" s="226" t="s">
        <v>2842</v>
      </c>
      <c r="C1365" s="228" t="s">
        <v>2843</v>
      </c>
      <c r="D1365" s="227">
        <v>25650</v>
      </c>
    </row>
    <row r="1366" spans="1:4" s="4" customFormat="1" ht="63.75" x14ac:dyDescent="0.25">
      <c r="A1366" s="135">
        <v>1358</v>
      </c>
      <c r="B1366" s="226" t="s">
        <v>2844</v>
      </c>
      <c r="C1366" s="228" t="s">
        <v>2845</v>
      </c>
      <c r="D1366" s="227">
        <v>41560.32</v>
      </c>
    </row>
    <row r="1367" spans="1:4" s="4" customFormat="1" ht="63.75" x14ac:dyDescent="0.25">
      <c r="A1367" s="135">
        <v>1359</v>
      </c>
      <c r="B1367" s="226" t="s">
        <v>2846</v>
      </c>
      <c r="C1367" s="228" t="s">
        <v>2845</v>
      </c>
      <c r="D1367" s="227">
        <v>41560.32</v>
      </c>
    </row>
    <row r="1368" spans="1:4" s="4" customFormat="1" ht="63.75" x14ac:dyDescent="0.25">
      <c r="A1368" s="135">
        <v>1360</v>
      </c>
      <c r="B1368" s="226" t="s">
        <v>2847</v>
      </c>
      <c r="C1368" s="228" t="s">
        <v>2848</v>
      </c>
      <c r="D1368" s="227">
        <v>67270.080000000002</v>
      </c>
    </row>
    <row r="1369" spans="1:4" s="4" customFormat="1" ht="63.75" x14ac:dyDescent="0.25">
      <c r="A1369" s="135">
        <v>1361</v>
      </c>
      <c r="B1369" s="226" t="s">
        <v>2849</v>
      </c>
      <c r="C1369" s="228" t="s">
        <v>2845</v>
      </c>
      <c r="D1369" s="227">
        <v>41560.32</v>
      </c>
    </row>
    <row r="1370" spans="1:4" s="4" customFormat="1" ht="63.75" x14ac:dyDescent="0.25">
      <c r="A1370" s="135">
        <v>1362</v>
      </c>
      <c r="B1370" s="226" t="s">
        <v>2850</v>
      </c>
      <c r="C1370" s="228" t="s">
        <v>2851</v>
      </c>
      <c r="D1370" s="227">
        <v>38498.28</v>
      </c>
    </row>
    <row r="1371" spans="1:4" s="4" customFormat="1" ht="63.75" x14ac:dyDescent="0.25">
      <c r="A1371" s="135">
        <v>1363</v>
      </c>
      <c r="B1371" s="226" t="s">
        <v>2852</v>
      </c>
      <c r="C1371" s="228" t="s">
        <v>2853</v>
      </c>
      <c r="D1371" s="227">
        <v>36858.239999999998</v>
      </c>
    </row>
    <row r="1372" spans="1:4" s="4" customFormat="1" ht="63.75" x14ac:dyDescent="0.25">
      <c r="A1372" s="135">
        <v>1364</v>
      </c>
      <c r="B1372" s="226" t="s">
        <v>2854</v>
      </c>
      <c r="C1372" s="228" t="s">
        <v>2855</v>
      </c>
      <c r="D1372" s="227">
        <v>65658.48</v>
      </c>
    </row>
    <row r="1373" spans="1:4" s="4" customFormat="1" ht="63.75" x14ac:dyDescent="0.25">
      <c r="A1373" s="135">
        <v>1365</v>
      </c>
      <c r="B1373" s="226" t="s">
        <v>2856</v>
      </c>
      <c r="C1373" s="228" t="s">
        <v>2857</v>
      </c>
      <c r="D1373" s="227">
        <v>65658.48</v>
      </c>
    </row>
    <row r="1374" spans="1:4" s="4" customFormat="1" ht="63.75" x14ac:dyDescent="0.25">
      <c r="A1374" s="135">
        <v>1366</v>
      </c>
      <c r="B1374" s="226" t="s">
        <v>2858</v>
      </c>
      <c r="C1374" s="228" t="s">
        <v>2859</v>
      </c>
      <c r="D1374" s="227">
        <v>65658.48</v>
      </c>
    </row>
    <row r="1375" spans="1:4" s="4" customFormat="1" ht="63.75" x14ac:dyDescent="0.25">
      <c r="A1375" s="135">
        <v>1367</v>
      </c>
      <c r="B1375" s="226" t="s">
        <v>2860</v>
      </c>
      <c r="C1375" s="228" t="s">
        <v>2861</v>
      </c>
      <c r="D1375" s="227">
        <v>36858.239999999998</v>
      </c>
    </row>
    <row r="1376" spans="1:4" s="4" customFormat="1" ht="63.75" x14ac:dyDescent="0.25">
      <c r="A1376" s="135">
        <v>1368</v>
      </c>
      <c r="B1376" s="226" t="s">
        <v>2862</v>
      </c>
      <c r="C1376" s="228" t="s">
        <v>2863</v>
      </c>
      <c r="D1376" s="227">
        <v>99742.8</v>
      </c>
    </row>
    <row r="1377" spans="1:4" s="4" customFormat="1" ht="63.75" x14ac:dyDescent="0.25">
      <c r="A1377" s="135">
        <v>1369</v>
      </c>
      <c r="B1377" s="226" t="s">
        <v>2864</v>
      </c>
      <c r="C1377" s="228" t="s">
        <v>2865</v>
      </c>
      <c r="D1377" s="227">
        <v>69834</v>
      </c>
    </row>
    <row r="1378" spans="1:4" s="4" customFormat="1" ht="51" x14ac:dyDescent="0.25">
      <c r="A1378" s="135">
        <v>1370</v>
      </c>
      <c r="B1378" s="226" t="s">
        <v>2866</v>
      </c>
      <c r="C1378" s="228" t="s">
        <v>2867</v>
      </c>
      <c r="D1378" s="227">
        <v>72122.740000000005</v>
      </c>
    </row>
    <row r="1379" spans="1:4" s="4" customFormat="1" ht="51" x14ac:dyDescent="0.25">
      <c r="A1379" s="135">
        <v>1371</v>
      </c>
      <c r="B1379" s="226" t="s">
        <v>2868</v>
      </c>
      <c r="C1379" s="228" t="s">
        <v>2867</v>
      </c>
      <c r="D1379" s="227">
        <v>72122.740000000005</v>
      </c>
    </row>
    <row r="1380" spans="1:4" s="4" customFormat="1" ht="25.5" x14ac:dyDescent="0.25">
      <c r="A1380" s="135">
        <v>1372</v>
      </c>
      <c r="B1380" s="226" t="s">
        <v>2869</v>
      </c>
      <c r="C1380" s="228" t="s">
        <v>2870</v>
      </c>
      <c r="D1380" s="227">
        <v>115783.2</v>
      </c>
    </row>
    <row r="1381" spans="1:4" s="4" customFormat="1" ht="25.5" x14ac:dyDescent="0.25">
      <c r="A1381" s="135">
        <v>1373</v>
      </c>
      <c r="B1381" s="226" t="s">
        <v>2871</v>
      </c>
      <c r="C1381" s="228" t="s">
        <v>2872</v>
      </c>
      <c r="D1381" s="227">
        <v>123789.84</v>
      </c>
    </row>
    <row r="1382" spans="1:4" s="4" customFormat="1" ht="25.5" x14ac:dyDescent="0.25">
      <c r="A1382" s="135">
        <v>1374</v>
      </c>
      <c r="B1382" s="226" t="s">
        <v>2873</v>
      </c>
      <c r="C1382" s="228" t="s">
        <v>2874</v>
      </c>
      <c r="D1382" s="227">
        <v>36169.5</v>
      </c>
    </row>
    <row r="1383" spans="1:4" s="4" customFormat="1" x14ac:dyDescent="0.25">
      <c r="A1383" s="135">
        <v>1375</v>
      </c>
      <c r="B1383" s="226" t="s">
        <v>2875</v>
      </c>
      <c r="C1383" s="228" t="s">
        <v>2876</v>
      </c>
      <c r="D1383" s="227">
        <v>7309.68</v>
      </c>
    </row>
    <row r="1384" spans="1:4" s="4" customFormat="1" ht="38.25" x14ac:dyDescent="0.25">
      <c r="A1384" s="135">
        <v>1376</v>
      </c>
      <c r="B1384" s="226" t="s">
        <v>2877</v>
      </c>
      <c r="C1384" s="228" t="s">
        <v>2878</v>
      </c>
      <c r="D1384" s="227">
        <v>50075.01</v>
      </c>
    </row>
    <row r="1385" spans="1:4" s="4" customFormat="1" ht="25.5" x14ac:dyDescent="0.25">
      <c r="A1385" s="135">
        <v>1377</v>
      </c>
      <c r="B1385" s="226" t="s">
        <v>2879</v>
      </c>
      <c r="C1385" s="228" t="s">
        <v>2880</v>
      </c>
      <c r="D1385" s="227">
        <v>101673</v>
      </c>
    </row>
    <row r="1386" spans="1:4" s="4" customFormat="1" ht="25.5" x14ac:dyDescent="0.25">
      <c r="A1386" s="135">
        <v>1378</v>
      </c>
      <c r="B1386" s="226" t="s">
        <v>2881</v>
      </c>
      <c r="C1386" s="228" t="s">
        <v>2882</v>
      </c>
      <c r="D1386" s="227">
        <v>71186.11</v>
      </c>
    </row>
    <row r="1387" spans="1:4" s="4" customFormat="1" ht="38.25" x14ac:dyDescent="0.25">
      <c r="A1387" s="135">
        <v>1379</v>
      </c>
      <c r="B1387" s="226" t="s">
        <v>2883</v>
      </c>
      <c r="C1387" s="228" t="s">
        <v>2884</v>
      </c>
      <c r="D1387" s="227">
        <v>66810</v>
      </c>
    </row>
    <row r="1388" spans="1:4" s="4" customFormat="1" ht="51" x14ac:dyDescent="0.25">
      <c r="A1388" s="135">
        <v>1380</v>
      </c>
      <c r="B1388" s="226" t="s">
        <v>2885</v>
      </c>
      <c r="C1388" s="228" t="s">
        <v>2886</v>
      </c>
      <c r="D1388" s="227">
        <v>15108.75</v>
      </c>
    </row>
    <row r="1389" spans="1:4" s="4" customFormat="1" ht="51" x14ac:dyDescent="0.25">
      <c r="A1389" s="135">
        <v>1381</v>
      </c>
      <c r="B1389" s="226" t="s">
        <v>2887</v>
      </c>
      <c r="C1389" s="228" t="s">
        <v>2888</v>
      </c>
      <c r="D1389" s="227">
        <v>20501.25</v>
      </c>
    </row>
    <row r="1390" spans="1:4" s="4" customFormat="1" ht="76.5" x14ac:dyDescent="0.25">
      <c r="A1390" s="135">
        <v>1382</v>
      </c>
      <c r="B1390" s="226" t="s">
        <v>2889</v>
      </c>
      <c r="C1390" s="228" t="s">
        <v>2890</v>
      </c>
      <c r="D1390" s="227">
        <v>10842</v>
      </c>
    </row>
    <row r="1391" spans="1:4" s="4" customFormat="1" ht="63.75" x14ac:dyDescent="0.25">
      <c r="A1391" s="135">
        <v>1383</v>
      </c>
      <c r="B1391" s="226" t="s">
        <v>2891</v>
      </c>
      <c r="C1391" s="228" t="s">
        <v>2892</v>
      </c>
      <c r="D1391" s="227">
        <v>156948.54999999999</v>
      </c>
    </row>
    <row r="1392" spans="1:4" s="4" customFormat="1" ht="63.75" x14ac:dyDescent="0.25">
      <c r="A1392" s="135">
        <v>1384</v>
      </c>
      <c r="B1392" s="226" t="s">
        <v>2893</v>
      </c>
      <c r="C1392" s="228" t="s">
        <v>2894</v>
      </c>
      <c r="D1392" s="227">
        <v>43433.81</v>
      </c>
    </row>
    <row r="1393" spans="1:4" s="4" customFormat="1" ht="63.75" x14ac:dyDescent="0.25">
      <c r="A1393" s="135">
        <v>1385</v>
      </c>
      <c r="B1393" s="226" t="s">
        <v>2895</v>
      </c>
      <c r="C1393" s="228" t="s">
        <v>2894</v>
      </c>
      <c r="D1393" s="227">
        <v>10409.48</v>
      </c>
    </row>
    <row r="1394" spans="1:4" s="4" customFormat="1" ht="51" x14ac:dyDescent="0.25">
      <c r="A1394" s="135">
        <v>1386</v>
      </c>
      <c r="B1394" s="226" t="s">
        <v>2896</v>
      </c>
      <c r="C1394" s="228" t="s">
        <v>2897</v>
      </c>
      <c r="D1394" s="227">
        <v>111580</v>
      </c>
    </row>
    <row r="1395" spans="1:4" s="4" customFormat="1" ht="38.25" x14ac:dyDescent="0.25">
      <c r="A1395" s="135">
        <v>1387</v>
      </c>
      <c r="B1395" s="226" t="s">
        <v>2898</v>
      </c>
      <c r="C1395" s="228" t="s">
        <v>2899</v>
      </c>
      <c r="D1395" s="227">
        <v>35313.599999999999</v>
      </c>
    </row>
    <row r="1396" spans="1:4" s="4" customFormat="1" ht="38.25" x14ac:dyDescent="0.25">
      <c r="A1396" s="135">
        <v>1388</v>
      </c>
      <c r="B1396" s="226" t="s">
        <v>2900</v>
      </c>
      <c r="C1396" s="228" t="s">
        <v>2901</v>
      </c>
      <c r="D1396" s="227">
        <v>35313.599999999999</v>
      </c>
    </row>
    <row r="1397" spans="1:4" s="4" customFormat="1" ht="63.75" x14ac:dyDescent="0.25">
      <c r="A1397" s="135">
        <v>1389</v>
      </c>
      <c r="B1397" s="226" t="s">
        <v>2902</v>
      </c>
      <c r="C1397" s="228" t="s">
        <v>2903</v>
      </c>
      <c r="D1397" s="227">
        <v>72450</v>
      </c>
    </row>
    <row r="1398" spans="1:4" s="4" customFormat="1" ht="63.75" x14ac:dyDescent="0.25">
      <c r="A1398" s="135">
        <v>1390</v>
      </c>
      <c r="B1398" s="226" t="s">
        <v>2904</v>
      </c>
      <c r="C1398" s="228" t="s">
        <v>2905</v>
      </c>
      <c r="D1398" s="227">
        <v>111890</v>
      </c>
    </row>
    <row r="1399" spans="1:4" s="4" customFormat="1" ht="38.25" x14ac:dyDescent="0.25">
      <c r="A1399" s="135">
        <v>1391</v>
      </c>
      <c r="B1399" s="226" t="s">
        <v>2906</v>
      </c>
      <c r="C1399" s="228" t="s">
        <v>2907</v>
      </c>
      <c r="D1399" s="227">
        <v>118103.45</v>
      </c>
    </row>
    <row r="1400" spans="1:4" s="4" customFormat="1" ht="38.25" x14ac:dyDescent="0.25">
      <c r="A1400" s="135">
        <v>1392</v>
      </c>
      <c r="B1400" s="226" t="s">
        <v>2908</v>
      </c>
      <c r="C1400" s="228" t="s">
        <v>2909</v>
      </c>
      <c r="D1400" s="227">
        <v>90517.24</v>
      </c>
    </row>
    <row r="1401" spans="1:4" s="4" customFormat="1" ht="27" x14ac:dyDescent="0.25">
      <c r="A1401" s="135">
        <v>1393</v>
      </c>
      <c r="B1401" s="226" t="s">
        <v>2910</v>
      </c>
      <c r="C1401" s="228" t="s">
        <v>2911</v>
      </c>
      <c r="D1401" s="227">
        <v>161206.9</v>
      </c>
    </row>
    <row r="1402" spans="1:4" s="4" customFormat="1" ht="38.25" x14ac:dyDescent="0.25">
      <c r="A1402" s="135">
        <v>1394</v>
      </c>
      <c r="B1402" s="226" t="s">
        <v>2912</v>
      </c>
      <c r="C1402" s="228" t="s">
        <v>2913</v>
      </c>
      <c r="D1402" s="227">
        <v>204310.35</v>
      </c>
    </row>
    <row r="1403" spans="1:4" s="4" customFormat="1" ht="51" x14ac:dyDescent="0.25">
      <c r="A1403" s="135">
        <v>1395</v>
      </c>
      <c r="B1403" s="226" t="s">
        <v>2914</v>
      </c>
      <c r="C1403" s="228" t="s">
        <v>2915</v>
      </c>
      <c r="D1403" s="227">
        <v>28615.68</v>
      </c>
    </row>
    <row r="1404" spans="1:4" s="4" customFormat="1" x14ac:dyDescent="0.25">
      <c r="A1404" s="135">
        <v>1396</v>
      </c>
      <c r="B1404" s="226" t="s">
        <v>2916</v>
      </c>
      <c r="C1404" s="228" t="s">
        <v>2917</v>
      </c>
      <c r="D1404" s="227">
        <v>23740.5</v>
      </c>
    </row>
    <row r="1405" spans="1:4" s="4" customFormat="1" x14ac:dyDescent="0.25">
      <c r="A1405" s="135">
        <v>1397</v>
      </c>
      <c r="B1405" s="226" t="s">
        <v>2918</v>
      </c>
      <c r="C1405" s="228" t="s">
        <v>2919</v>
      </c>
      <c r="D1405" s="227">
        <v>49110.59</v>
      </c>
    </row>
    <row r="1406" spans="1:4" s="4" customFormat="1" x14ac:dyDescent="0.25">
      <c r="A1406" s="135">
        <v>1398</v>
      </c>
      <c r="B1406" s="226" t="s">
        <v>2918</v>
      </c>
      <c r="C1406" s="228" t="s">
        <v>2919</v>
      </c>
      <c r="D1406" s="227">
        <v>49110.59</v>
      </c>
    </row>
    <row r="1407" spans="1:4" s="4" customFormat="1" x14ac:dyDescent="0.25">
      <c r="A1407" s="135">
        <v>1399</v>
      </c>
      <c r="B1407" s="226" t="s">
        <v>2920</v>
      </c>
      <c r="C1407" s="228" t="s">
        <v>2921</v>
      </c>
      <c r="D1407" s="227">
        <v>3800</v>
      </c>
    </row>
    <row r="1408" spans="1:4" s="4" customFormat="1" x14ac:dyDescent="0.25">
      <c r="A1408" s="135">
        <v>1400</v>
      </c>
      <c r="B1408" s="226" t="s">
        <v>2922</v>
      </c>
      <c r="C1408" s="228" t="s">
        <v>2923</v>
      </c>
      <c r="D1408" s="227">
        <v>17450</v>
      </c>
    </row>
    <row r="1409" spans="1:4" s="4" customFormat="1" x14ac:dyDescent="0.25">
      <c r="A1409" s="135">
        <v>1401</v>
      </c>
      <c r="B1409" s="226" t="s">
        <v>2924</v>
      </c>
      <c r="C1409" s="228" t="s">
        <v>2925</v>
      </c>
      <c r="D1409" s="227">
        <v>45130</v>
      </c>
    </row>
    <row r="1410" spans="1:4" s="4" customFormat="1" ht="25.5" x14ac:dyDescent="0.25">
      <c r="A1410" s="135">
        <v>1402</v>
      </c>
      <c r="B1410" s="226" t="s">
        <v>2926</v>
      </c>
      <c r="C1410" s="228" t="s">
        <v>2927</v>
      </c>
      <c r="D1410" s="227">
        <v>68000</v>
      </c>
    </row>
    <row r="1411" spans="1:4" s="4" customFormat="1" ht="25.5" x14ac:dyDescent="0.25">
      <c r="A1411" s="135">
        <v>1403</v>
      </c>
      <c r="B1411" s="226" t="s">
        <v>2928</v>
      </c>
      <c r="C1411" s="228" t="s">
        <v>2927</v>
      </c>
      <c r="D1411" s="227">
        <v>68000</v>
      </c>
    </row>
    <row r="1412" spans="1:4" s="4" customFormat="1" ht="38.25" x14ac:dyDescent="0.25">
      <c r="A1412" s="135">
        <v>1404</v>
      </c>
      <c r="B1412" s="226" t="s">
        <v>2929</v>
      </c>
      <c r="C1412" s="228" t="s">
        <v>2930</v>
      </c>
      <c r="D1412" s="227">
        <v>20861.29</v>
      </c>
    </row>
    <row r="1413" spans="1:4" s="4" customFormat="1" ht="25.5" x14ac:dyDescent="0.25">
      <c r="A1413" s="135">
        <v>1405</v>
      </c>
      <c r="B1413" s="226" t="s">
        <v>2931</v>
      </c>
      <c r="C1413" s="228" t="s">
        <v>2932</v>
      </c>
      <c r="D1413" s="227">
        <v>4960</v>
      </c>
    </row>
    <row r="1414" spans="1:4" s="4" customFormat="1" ht="51" x14ac:dyDescent="0.25">
      <c r="A1414" s="135">
        <v>1406</v>
      </c>
      <c r="B1414" s="226" t="s">
        <v>2933</v>
      </c>
      <c r="C1414" s="228" t="s">
        <v>2137</v>
      </c>
      <c r="D1414" s="227">
        <v>16489</v>
      </c>
    </row>
    <row r="1415" spans="1:4" s="4" customFormat="1" ht="38.25" x14ac:dyDescent="0.25">
      <c r="A1415" s="135">
        <v>1407</v>
      </c>
      <c r="B1415" s="226" t="s">
        <v>2934</v>
      </c>
      <c r="C1415" s="228" t="s">
        <v>2935</v>
      </c>
      <c r="D1415" s="227">
        <v>3102.59</v>
      </c>
    </row>
    <row r="1416" spans="1:4" s="4" customFormat="1" x14ac:dyDescent="0.25">
      <c r="A1416" s="135">
        <v>1408</v>
      </c>
      <c r="B1416" s="226" t="s">
        <v>2936</v>
      </c>
      <c r="C1416" s="228" t="s">
        <v>2937</v>
      </c>
      <c r="D1416" s="227">
        <v>1760</v>
      </c>
    </row>
    <row r="1417" spans="1:4" s="4" customFormat="1" x14ac:dyDescent="0.25">
      <c r="A1417" s="135">
        <v>1409</v>
      </c>
      <c r="B1417" s="226" t="s">
        <v>2938</v>
      </c>
      <c r="C1417" s="228" t="s">
        <v>2937</v>
      </c>
      <c r="D1417" s="227">
        <v>1760</v>
      </c>
    </row>
    <row r="1418" spans="1:4" s="4" customFormat="1" x14ac:dyDescent="0.25">
      <c r="A1418" s="135">
        <v>1410</v>
      </c>
      <c r="B1418" s="226" t="s">
        <v>2939</v>
      </c>
      <c r="C1418" s="228" t="s">
        <v>2940</v>
      </c>
      <c r="D1418" s="227">
        <v>830</v>
      </c>
    </row>
    <row r="1419" spans="1:4" s="4" customFormat="1" x14ac:dyDescent="0.25">
      <c r="A1419" s="135">
        <v>1411</v>
      </c>
      <c r="B1419" s="226" t="s">
        <v>2941</v>
      </c>
      <c r="C1419" s="228" t="s">
        <v>2942</v>
      </c>
      <c r="D1419" s="227">
        <v>5390.43</v>
      </c>
    </row>
    <row r="1420" spans="1:4" s="4" customFormat="1" ht="51" x14ac:dyDescent="0.25">
      <c r="A1420" s="135">
        <v>1412</v>
      </c>
      <c r="B1420" s="226" t="s">
        <v>2943</v>
      </c>
      <c r="C1420" s="228" t="s">
        <v>2944</v>
      </c>
      <c r="D1420" s="227">
        <v>4190</v>
      </c>
    </row>
    <row r="1421" spans="1:4" s="4" customFormat="1" x14ac:dyDescent="0.25">
      <c r="A1421" s="135">
        <v>1413</v>
      </c>
      <c r="B1421" s="226" t="s">
        <v>2945</v>
      </c>
      <c r="C1421" s="228" t="s">
        <v>2946</v>
      </c>
      <c r="D1421" s="227">
        <v>2086.08</v>
      </c>
    </row>
    <row r="1422" spans="1:4" s="4" customFormat="1" x14ac:dyDescent="0.25">
      <c r="A1422" s="135">
        <v>1414</v>
      </c>
      <c r="B1422" s="226" t="s">
        <v>2947</v>
      </c>
      <c r="C1422" s="228" t="s">
        <v>2948</v>
      </c>
      <c r="D1422" s="227">
        <v>4129.5600000000004</v>
      </c>
    </row>
    <row r="1423" spans="1:4" s="4" customFormat="1" x14ac:dyDescent="0.25">
      <c r="A1423" s="135">
        <v>1415</v>
      </c>
      <c r="B1423" s="226" t="s">
        <v>2949</v>
      </c>
      <c r="C1423" s="228" t="s">
        <v>2950</v>
      </c>
      <c r="D1423" s="227">
        <v>3900</v>
      </c>
    </row>
    <row r="1424" spans="1:4" s="4" customFormat="1" x14ac:dyDescent="0.25">
      <c r="A1424" s="135">
        <v>1416</v>
      </c>
      <c r="B1424" s="226" t="s">
        <v>2951</v>
      </c>
      <c r="C1424" s="228" t="s">
        <v>2952</v>
      </c>
      <c r="D1424" s="227">
        <v>6465.52</v>
      </c>
    </row>
    <row r="1425" spans="1:4" s="4" customFormat="1" ht="25.5" x14ac:dyDescent="0.25">
      <c r="A1425" s="135">
        <v>1417</v>
      </c>
      <c r="B1425" s="226" t="s">
        <v>2953</v>
      </c>
      <c r="C1425" s="228" t="s">
        <v>2954</v>
      </c>
      <c r="D1425" s="227">
        <v>39900</v>
      </c>
    </row>
    <row r="1426" spans="1:4" s="4" customFormat="1" ht="25.5" x14ac:dyDescent="0.25">
      <c r="A1426" s="135">
        <v>1418</v>
      </c>
      <c r="B1426" s="226" t="s">
        <v>2955</v>
      </c>
      <c r="C1426" s="228" t="s">
        <v>2956</v>
      </c>
      <c r="D1426" s="227">
        <v>39900</v>
      </c>
    </row>
    <row r="1427" spans="1:4" s="4" customFormat="1" ht="25.5" x14ac:dyDescent="0.25">
      <c r="A1427" s="135">
        <v>1419</v>
      </c>
      <c r="B1427" s="226" t="s">
        <v>2957</v>
      </c>
      <c r="C1427" s="228" t="s">
        <v>2958</v>
      </c>
      <c r="D1427" s="227">
        <v>39900</v>
      </c>
    </row>
    <row r="1428" spans="1:4" s="4" customFormat="1" ht="25.5" x14ac:dyDescent="0.25">
      <c r="A1428" s="135">
        <v>1420</v>
      </c>
      <c r="B1428" s="226" t="s">
        <v>2959</v>
      </c>
      <c r="C1428" s="228" t="s">
        <v>2960</v>
      </c>
      <c r="D1428" s="227">
        <v>33460</v>
      </c>
    </row>
    <row r="1429" spans="1:4" s="4" customFormat="1" ht="38.25" x14ac:dyDescent="0.25">
      <c r="A1429" s="135">
        <v>1421</v>
      </c>
      <c r="B1429" s="226" t="s">
        <v>2961</v>
      </c>
      <c r="C1429" s="228" t="s">
        <v>2962</v>
      </c>
      <c r="D1429" s="227">
        <v>33460</v>
      </c>
    </row>
    <row r="1430" spans="1:4" s="4" customFormat="1" ht="102" x14ac:dyDescent="0.25">
      <c r="A1430" s="135">
        <v>1422</v>
      </c>
      <c r="B1430" s="226" t="s">
        <v>2963</v>
      </c>
      <c r="C1430" s="228" t="s">
        <v>2964</v>
      </c>
      <c r="D1430" s="227">
        <v>2090270</v>
      </c>
    </row>
    <row r="1431" spans="1:4" s="4" customFormat="1" ht="38.25" x14ac:dyDescent="0.25">
      <c r="A1431" s="135">
        <v>1423</v>
      </c>
      <c r="B1431" s="226" t="s">
        <v>2965</v>
      </c>
      <c r="C1431" s="228" t="s">
        <v>2966</v>
      </c>
      <c r="D1431" s="227">
        <v>2500</v>
      </c>
    </row>
    <row r="1432" spans="1:4" s="4" customFormat="1" ht="38.25" x14ac:dyDescent="0.25">
      <c r="A1432" s="135">
        <v>1424</v>
      </c>
      <c r="B1432" s="226" t="s">
        <v>2967</v>
      </c>
      <c r="C1432" s="228" t="s">
        <v>2968</v>
      </c>
      <c r="D1432" s="227">
        <v>5732</v>
      </c>
    </row>
    <row r="1433" spans="1:4" s="4" customFormat="1" ht="25.5" x14ac:dyDescent="0.25">
      <c r="A1433" s="135">
        <v>1425</v>
      </c>
      <c r="B1433" s="226" t="s">
        <v>2969</v>
      </c>
      <c r="C1433" s="228" t="s">
        <v>2970</v>
      </c>
      <c r="D1433" s="227">
        <v>10229</v>
      </c>
    </row>
    <row r="1434" spans="1:4" s="4" customFormat="1" ht="25.5" x14ac:dyDescent="0.25">
      <c r="A1434" s="135">
        <v>1426</v>
      </c>
      <c r="B1434" s="226" t="s">
        <v>2971</v>
      </c>
      <c r="C1434" s="228" t="s">
        <v>2972</v>
      </c>
      <c r="D1434" s="227">
        <v>7350</v>
      </c>
    </row>
    <row r="1435" spans="1:4" s="4" customFormat="1" x14ac:dyDescent="0.25">
      <c r="A1435" s="135">
        <v>1427</v>
      </c>
      <c r="B1435" s="226" t="s">
        <v>2973</v>
      </c>
      <c r="C1435" s="228" t="s">
        <v>2974</v>
      </c>
      <c r="D1435" s="227">
        <v>5905.9</v>
      </c>
    </row>
    <row r="1436" spans="1:4" s="4" customFormat="1" x14ac:dyDescent="0.25">
      <c r="A1436" s="135">
        <v>1428</v>
      </c>
      <c r="B1436" s="226" t="s">
        <v>2975</v>
      </c>
      <c r="C1436" s="228" t="s">
        <v>2976</v>
      </c>
      <c r="D1436" s="227">
        <v>14000</v>
      </c>
    </row>
    <row r="1437" spans="1:4" s="4" customFormat="1" ht="25.5" x14ac:dyDescent="0.25">
      <c r="A1437" s="135">
        <v>1429</v>
      </c>
      <c r="B1437" s="226" t="s">
        <v>2977</v>
      </c>
      <c r="C1437" s="228" t="s">
        <v>2978</v>
      </c>
      <c r="D1437" s="227">
        <v>15872</v>
      </c>
    </row>
    <row r="1438" spans="1:4" s="4" customFormat="1" ht="38.25" x14ac:dyDescent="0.25">
      <c r="A1438" s="135">
        <v>1430</v>
      </c>
      <c r="B1438" s="226" t="s">
        <v>2979</v>
      </c>
      <c r="C1438" s="228" t="s">
        <v>2980</v>
      </c>
      <c r="D1438" s="227">
        <v>16665</v>
      </c>
    </row>
    <row r="1439" spans="1:4" s="4" customFormat="1" ht="38.25" x14ac:dyDescent="0.25">
      <c r="A1439" s="135">
        <v>1431</v>
      </c>
      <c r="B1439" s="226" t="s">
        <v>2981</v>
      </c>
      <c r="C1439" s="228" t="s">
        <v>2982</v>
      </c>
      <c r="D1439" s="227">
        <v>2500</v>
      </c>
    </row>
    <row r="1440" spans="1:4" s="4" customFormat="1" x14ac:dyDescent="0.25">
      <c r="A1440" s="135">
        <v>1432</v>
      </c>
      <c r="B1440" s="226" t="s">
        <v>2983</v>
      </c>
      <c r="C1440" s="228" t="s">
        <v>2984</v>
      </c>
      <c r="D1440" s="227">
        <v>3217.39</v>
      </c>
    </row>
    <row r="1441" spans="1:4" s="4" customFormat="1" ht="38.25" x14ac:dyDescent="0.25">
      <c r="A1441" s="135">
        <v>1433</v>
      </c>
      <c r="B1441" s="226" t="s">
        <v>2985</v>
      </c>
      <c r="C1441" s="228" t="s">
        <v>2986</v>
      </c>
      <c r="D1441" s="227">
        <v>37000</v>
      </c>
    </row>
    <row r="1442" spans="1:4" s="4" customFormat="1" x14ac:dyDescent="0.25">
      <c r="A1442" s="135">
        <v>1434</v>
      </c>
      <c r="B1442" s="226" t="s">
        <v>2987</v>
      </c>
      <c r="C1442" s="228" t="s">
        <v>2988</v>
      </c>
      <c r="D1442" s="227">
        <v>5812.71</v>
      </c>
    </row>
    <row r="1443" spans="1:4" s="4" customFormat="1" x14ac:dyDescent="0.25">
      <c r="A1443" s="135">
        <v>1435</v>
      </c>
      <c r="B1443" s="226" t="s">
        <v>2989</v>
      </c>
      <c r="C1443" s="228" t="s">
        <v>2990</v>
      </c>
      <c r="D1443" s="227">
        <v>14500</v>
      </c>
    </row>
    <row r="1444" spans="1:4" s="4" customFormat="1" x14ac:dyDescent="0.25">
      <c r="A1444" s="135">
        <v>1436</v>
      </c>
      <c r="B1444" s="226" t="s">
        <v>2991</v>
      </c>
      <c r="C1444" s="228" t="s">
        <v>2992</v>
      </c>
      <c r="D1444" s="227">
        <v>5180.91</v>
      </c>
    </row>
    <row r="1445" spans="1:4" s="4" customFormat="1" x14ac:dyDescent="0.25">
      <c r="A1445" s="135">
        <v>1437</v>
      </c>
      <c r="B1445" s="226" t="s">
        <v>2993</v>
      </c>
      <c r="C1445" s="228" t="s">
        <v>2994</v>
      </c>
      <c r="D1445" s="227">
        <v>53683.37</v>
      </c>
    </row>
    <row r="1446" spans="1:4" s="4" customFormat="1" x14ac:dyDescent="0.25">
      <c r="A1446" s="135">
        <v>1438</v>
      </c>
      <c r="B1446" s="226" t="s">
        <v>2995</v>
      </c>
      <c r="C1446" s="228" t="s">
        <v>2996</v>
      </c>
      <c r="D1446" s="227">
        <v>38930</v>
      </c>
    </row>
    <row r="1447" spans="1:4" s="4" customFormat="1" ht="25.5" x14ac:dyDescent="0.25">
      <c r="A1447" s="135">
        <v>1439</v>
      </c>
      <c r="B1447" s="226" t="s">
        <v>2997</v>
      </c>
      <c r="C1447" s="228" t="s">
        <v>2998</v>
      </c>
      <c r="D1447" s="227">
        <v>120628.82</v>
      </c>
    </row>
    <row r="1448" spans="1:4" s="4" customFormat="1" ht="25.5" x14ac:dyDescent="0.25">
      <c r="A1448" s="135">
        <v>1440</v>
      </c>
      <c r="B1448" s="226" t="s">
        <v>2999</v>
      </c>
      <c r="C1448" s="228" t="s">
        <v>3000</v>
      </c>
      <c r="D1448" s="227">
        <v>170923.1</v>
      </c>
    </row>
    <row r="1449" spans="1:4" s="4" customFormat="1" ht="25.5" x14ac:dyDescent="0.25">
      <c r="A1449" s="135">
        <v>1441</v>
      </c>
      <c r="B1449" s="226" t="s">
        <v>3001</v>
      </c>
      <c r="C1449" s="228" t="s">
        <v>3002</v>
      </c>
      <c r="D1449" s="227">
        <v>295339.3</v>
      </c>
    </row>
    <row r="1450" spans="1:4" s="4" customFormat="1" ht="25.5" x14ac:dyDescent="0.25">
      <c r="A1450" s="135">
        <v>1442</v>
      </c>
      <c r="B1450" s="226" t="s">
        <v>3003</v>
      </c>
      <c r="C1450" s="228" t="s">
        <v>3004</v>
      </c>
      <c r="D1450" s="227">
        <v>86409.09</v>
      </c>
    </row>
    <row r="1451" spans="1:4" s="4" customFormat="1" ht="36" customHeight="1" x14ac:dyDescent="0.25">
      <c r="A1451" s="135">
        <v>1443</v>
      </c>
      <c r="B1451" s="226" t="s">
        <v>3005</v>
      </c>
      <c r="C1451" s="228" t="s">
        <v>3006</v>
      </c>
      <c r="D1451" s="227">
        <v>10146.77</v>
      </c>
    </row>
    <row r="1452" spans="1:4" s="4" customFormat="1" ht="38.25" x14ac:dyDescent="0.25">
      <c r="A1452" s="135">
        <v>1444</v>
      </c>
      <c r="B1452" s="226" t="s">
        <v>3007</v>
      </c>
      <c r="C1452" s="228" t="s">
        <v>3008</v>
      </c>
      <c r="D1452" s="227">
        <v>18234.55</v>
      </c>
    </row>
    <row r="1453" spans="1:4" s="4" customFormat="1" ht="25.5" x14ac:dyDescent="0.25">
      <c r="A1453" s="135">
        <v>1445</v>
      </c>
      <c r="B1453" s="226" t="s">
        <v>3009</v>
      </c>
      <c r="C1453" s="228" t="s">
        <v>3010</v>
      </c>
      <c r="D1453" s="227">
        <v>43103.45</v>
      </c>
    </row>
    <row r="1454" spans="1:4" s="4" customFormat="1" ht="25.5" x14ac:dyDescent="0.25">
      <c r="A1454" s="135">
        <v>1446</v>
      </c>
      <c r="B1454" s="226" t="s">
        <v>3011</v>
      </c>
      <c r="C1454" s="228" t="s">
        <v>3012</v>
      </c>
      <c r="D1454" s="227">
        <v>68965.52</v>
      </c>
    </row>
    <row r="1455" spans="1:4" s="4" customFormat="1" ht="38.25" x14ac:dyDescent="0.25">
      <c r="A1455" s="135">
        <v>1447</v>
      </c>
      <c r="B1455" s="226" t="s">
        <v>3013</v>
      </c>
      <c r="C1455" s="228" t="s">
        <v>3014</v>
      </c>
      <c r="D1455" s="227">
        <v>55000</v>
      </c>
    </row>
    <row r="1456" spans="1:4" s="4" customFormat="1" x14ac:dyDescent="0.25">
      <c r="A1456" s="135">
        <v>1448</v>
      </c>
      <c r="B1456" s="226" t="s">
        <v>3015</v>
      </c>
      <c r="C1456" s="228" t="s">
        <v>3016</v>
      </c>
      <c r="D1456" s="227">
        <v>22623.14</v>
      </c>
    </row>
    <row r="1457" spans="1:4" s="4" customFormat="1" ht="38.25" x14ac:dyDescent="0.25">
      <c r="A1457" s="135">
        <v>1449</v>
      </c>
      <c r="B1457" s="226" t="s">
        <v>3017</v>
      </c>
      <c r="C1457" s="228" t="s">
        <v>3018</v>
      </c>
      <c r="D1457" s="227">
        <v>27000</v>
      </c>
    </row>
    <row r="1458" spans="1:4" s="4" customFormat="1" ht="38.25" x14ac:dyDescent="0.25">
      <c r="A1458" s="135">
        <v>1450</v>
      </c>
      <c r="B1458" s="226" t="s">
        <v>3019</v>
      </c>
      <c r="C1458" s="228" t="s">
        <v>3020</v>
      </c>
      <c r="D1458" s="227">
        <v>112548.69</v>
      </c>
    </row>
    <row r="1459" spans="1:4" s="4" customFormat="1" ht="38.25" x14ac:dyDescent="0.25">
      <c r="A1459" s="135">
        <v>1451</v>
      </c>
      <c r="B1459" s="226" t="s">
        <v>3021</v>
      </c>
      <c r="C1459" s="228" t="s">
        <v>3022</v>
      </c>
      <c r="D1459" s="227">
        <v>13789</v>
      </c>
    </row>
    <row r="1460" spans="1:4" s="4" customFormat="1" ht="43.5" customHeight="1" x14ac:dyDescent="0.25">
      <c r="A1460" s="135">
        <v>1452</v>
      </c>
      <c r="B1460" s="226" t="s">
        <v>3023</v>
      </c>
      <c r="C1460" s="228" t="s">
        <v>3024</v>
      </c>
      <c r="D1460" s="227">
        <v>53800</v>
      </c>
    </row>
    <row r="1461" spans="1:4" s="4" customFormat="1" ht="25.5" x14ac:dyDescent="0.25">
      <c r="A1461" s="135">
        <v>1453</v>
      </c>
      <c r="B1461" s="226" t="s">
        <v>3025</v>
      </c>
      <c r="C1461" s="228" t="s">
        <v>3026</v>
      </c>
      <c r="D1461" s="227">
        <v>14500</v>
      </c>
    </row>
    <row r="1462" spans="1:4" s="4" customFormat="1" ht="51" x14ac:dyDescent="0.25">
      <c r="A1462" s="135">
        <v>1454</v>
      </c>
      <c r="B1462" s="226" t="s">
        <v>3027</v>
      </c>
      <c r="C1462" s="228" t="s">
        <v>3028</v>
      </c>
      <c r="D1462" s="227">
        <v>28600</v>
      </c>
    </row>
    <row r="1463" spans="1:4" s="4" customFormat="1" ht="38.25" x14ac:dyDescent="0.25">
      <c r="A1463" s="135">
        <v>1455</v>
      </c>
      <c r="B1463" s="226" t="s">
        <v>3029</v>
      </c>
      <c r="C1463" s="228" t="s">
        <v>3030</v>
      </c>
      <c r="D1463" s="227">
        <v>26750</v>
      </c>
    </row>
    <row r="1464" spans="1:4" s="4" customFormat="1" ht="38.25" x14ac:dyDescent="0.25">
      <c r="A1464" s="135">
        <v>1456</v>
      </c>
      <c r="B1464" s="226" t="s">
        <v>3031</v>
      </c>
      <c r="C1464" s="228" t="s">
        <v>3032</v>
      </c>
      <c r="D1464" s="227">
        <v>51565.22</v>
      </c>
    </row>
    <row r="1465" spans="1:4" s="4" customFormat="1" ht="25.5" x14ac:dyDescent="0.25">
      <c r="A1465" s="135">
        <v>1457</v>
      </c>
      <c r="B1465" s="226" t="s">
        <v>3033</v>
      </c>
      <c r="C1465" s="228" t="s">
        <v>3034</v>
      </c>
      <c r="D1465" s="227">
        <v>216170</v>
      </c>
    </row>
    <row r="1466" spans="1:4" s="4" customFormat="1" ht="25.5" x14ac:dyDescent="0.25">
      <c r="A1466" s="135">
        <v>1458</v>
      </c>
      <c r="B1466" s="226" t="s">
        <v>3035</v>
      </c>
      <c r="C1466" s="228" t="s">
        <v>3036</v>
      </c>
      <c r="D1466" s="227">
        <v>259658</v>
      </c>
    </row>
    <row r="1467" spans="1:4" s="4" customFormat="1" x14ac:dyDescent="0.25">
      <c r="A1467" s="135">
        <v>1459</v>
      </c>
      <c r="B1467" s="226" t="s">
        <v>3037</v>
      </c>
      <c r="C1467" s="228" t="s">
        <v>3038</v>
      </c>
      <c r="D1467" s="227">
        <v>14181.96</v>
      </c>
    </row>
    <row r="1468" spans="1:4" s="4" customFormat="1" ht="25.5" x14ac:dyDescent="0.25">
      <c r="A1468" s="135">
        <v>1460</v>
      </c>
      <c r="B1468" s="226" t="s">
        <v>3039</v>
      </c>
      <c r="C1468" s="228" t="s">
        <v>3040</v>
      </c>
      <c r="D1468" s="227">
        <v>25650</v>
      </c>
    </row>
    <row r="1469" spans="1:4" s="4" customFormat="1" ht="25.5" x14ac:dyDescent="0.25">
      <c r="A1469" s="135">
        <v>1461</v>
      </c>
      <c r="B1469" s="226" t="s">
        <v>3041</v>
      </c>
      <c r="C1469" s="228" t="s">
        <v>3042</v>
      </c>
      <c r="D1469" s="227">
        <v>58178.76</v>
      </c>
    </row>
    <row r="1470" spans="1:4" s="4" customFormat="1" ht="25.5" x14ac:dyDescent="0.25">
      <c r="A1470" s="135">
        <v>1462</v>
      </c>
      <c r="B1470" s="226" t="s">
        <v>3043</v>
      </c>
      <c r="C1470" s="228" t="s">
        <v>3044</v>
      </c>
      <c r="D1470" s="227">
        <v>172566.81</v>
      </c>
    </row>
    <row r="1471" spans="1:4" s="4" customFormat="1" ht="63.75" x14ac:dyDescent="0.25">
      <c r="A1471" s="135">
        <v>1463</v>
      </c>
      <c r="B1471" s="226" t="s">
        <v>3045</v>
      </c>
      <c r="C1471" s="228" t="s">
        <v>3046</v>
      </c>
      <c r="D1471" s="227">
        <v>11872.5</v>
      </c>
    </row>
    <row r="1472" spans="1:4" s="4" customFormat="1" ht="76.5" x14ac:dyDescent="0.25">
      <c r="A1472" s="135">
        <v>1464</v>
      </c>
      <c r="B1472" s="226" t="s">
        <v>3047</v>
      </c>
      <c r="C1472" s="228" t="s">
        <v>3048</v>
      </c>
      <c r="D1472" s="227">
        <v>7558.75</v>
      </c>
    </row>
    <row r="1473" spans="1:4" s="4" customFormat="1" ht="76.5" x14ac:dyDescent="0.25">
      <c r="A1473" s="135">
        <v>1465</v>
      </c>
      <c r="B1473" s="226" t="s">
        <v>3049</v>
      </c>
      <c r="C1473" s="228" t="s">
        <v>3050</v>
      </c>
      <c r="D1473" s="227">
        <v>72140.399999999994</v>
      </c>
    </row>
    <row r="1474" spans="1:4" s="4" customFormat="1" ht="25.5" x14ac:dyDescent="0.25">
      <c r="A1474" s="135">
        <v>1466</v>
      </c>
      <c r="B1474" s="226" t="s">
        <v>3051</v>
      </c>
      <c r="C1474" s="228" t="s">
        <v>3052</v>
      </c>
      <c r="D1474" s="227">
        <v>95090.76</v>
      </c>
    </row>
    <row r="1475" spans="1:4" s="4" customFormat="1" ht="25.5" x14ac:dyDescent="0.25">
      <c r="A1475" s="135">
        <v>1467</v>
      </c>
      <c r="B1475" s="226" t="s">
        <v>3053</v>
      </c>
      <c r="C1475" s="228" t="s">
        <v>3054</v>
      </c>
      <c r="D1475" s="227">
        <v>22798.13</v>
      </c>
    </row>
    <row r="1476" spans="1:4" s="4" customFormat="1" ht="38.25" x14ac:dyDescent="0.25">
      <c r="A1476" s="135">
        <v>1468</v>
      </c>
      <c r="B1476" s="226" t="s">
        <v>3051</v>
      </c>
      <c r="C1476" s="228" t="s">
        <v>3055</v>
      </c>
      <c r="D1476" s="227">
        <v>30956.63</v>
      </c>
    </row>
    <row r="1477" spans="1:4" s="4" customFormat="1" ht="25.5" x14ac:dyDescent="0.25">
      <c r="A1477" s="135">
        <v>1469</v>
      </c>
      <c r="B1477" s="226" t="s">
        <v>3056</v>
      </c>
      <c r="C1477" s="228" t="s">
        <v>3057</v>
      </c>
      <c r="D1477" s="227">
        <v>189944.85</v>
      </c>
    </row>
    <row r="1478" spans="1:4" s="4" customFormat="1" ht="25.5" x14ac:dyDescent="0.25">
      <c r="A1478" s="135">
        <v>1470</v>
      </c>
      <c r="B1478" s="226" t="s">
        <v>3058</v>
      </c>
      <c r="C1478" s="228" t="s">
        <v>3059</v>
      </c>
      <c r="D1478" s="227">
        <v>99134.399999999994</v>
      </c>
    </row>
    <row r="1479" spans="1:4" s="4" customFormat="1" x14ac:dyDescent="0.25">
      <c r="A1479" s="135">
        <v>1471</v>
      </c>
      <c r="B1479" s="226" t="s">
        <v>3060</v>
      </c>
      <c r="C1479" s="228" t="s">
        <v>3061</v>
      </c>
      <c r="D1479" s="227">
        <v>9310</v>
      </c>
    </row>
    <row r="1480" spans="1:4" s="4" customFormat="1" x14ac:dyDescent="0.25">
      <c r="A1480" s="135">
        <v>1472</v>
      </c>
      <c r="B1480" s="226" t="s">
        <v>3062</v>
      </c>
      <c r="C1480" s="228" t="s">
        <v>3063</v>
      </c>
      <c r="D1480" s="227">
        <v>14776.32</v>
      </c>
    </row>
    <row r="1481" spans="1:4" s="4" customFormat="1" ht="25.5" x14ac:dyDescent="0.25">
      <c r="A1481" s="135">
        <v>1473</v>
      </c>
      <c r="B1481" s="226" t="s">
        <v>3064</v>
      </c>
      <c r="C1481" s="228" t="s">
        <v>3065</v>
      </c>
      <c r="D1481" s="227">
        <v>16686</v>
      </c>
    </row>
    <row r="1482" spans="1:4" s="4" customFormat="1" ht="38.25" x14ac:dyDescent="0.25">
      <c r="A1482" s="135">
        <v>1474</v>
      </c>
      <c r="B1482" s="226" t="s">
        <v>3066</v>
      </c>
      <c r="C1482" s="228" t="s">
        <v>3067</v>
      </c>
      <c r="D1482" s="227">
        <v>105710</v>
      </c>
    </row>
    <row r="1483" spans="1:4" s="4" customFormat="1" ht="25.5" x14ac:dyDescent="0.25">
      <c r="A1483" s="135">
        <v>1475</v>
      </c>
      <c r="B1483" s="226" t="s">
        <v>3068</v>
      </c>
      <c r="C1483" s="228" t="s">
        <v>3069</v>
      </c>
      <c r="D1483" s="227">
        <v>13050</v>
      </c>
    </row>
    <row r="1484" spans="1:4" s="4" customFormat="1" ht="25.5" x14ac:dyDescent="0.25">
      <c r="A1484" s="135">
        <v>1476</v>
      </c>
      <c r="B1484" s="226" t="s">
        <v>3070</v>
      </c>
      <c r="C1484" s="228" t="s">
        <v>3069</v>
      </c>
      <c r="D1484" s="227">
        <v>13043.47</v>
      </c>
    </row>
    <row r="1485" spans="1:4" s="4" customFormat="1" ht="25.5" x14ac:dyDescent="0.25">
      <c r="A1485" s="135">
        <v>1477</v>
      </c>
      <c r="B1485" s="226" t="s">
        <v>3071</v>
      </c>
      <c r="C1485" s="228" t="s">
        <v>3072</v>
      </c>
      <c r="D1485" s="227">
        <v>16493</v>
      </c>
    </row>
    <row r="1486" spans="1:4" s="4" customFormat="1" x14ac:dyDescent="0.25">
      <c r="A1486" s="135">
        <v>1478</v>
      </c>
      <c r="B1486" s="226" t="s">
        <v>3073</v>
      </c>
      <c r="C1486" s="228" t="s">
        <v>3074</v>
      </c>
      <c r="D1486" s="227">
        <v>47500</v>
      </c>
    </row>
    <row r="1487" spans="1:4" s="4" customFormat="1" x14ac:dyDescent="0.25">
      <c r="A1487" s="135">
        <v>1479</v>
      </c>
      <c r="B1487" s="226" t="s">
        <v>3075</v>
      </c>
      <c r="C1487" s="228" t="s">
        <v>3076</v>
      </c>
      <c r="D1487" s="227">
        <v>17450</v>
      </c>
    </row>
    <row r="1488" spans="1:4" s="4" customFormat="1" x14ac:dyDescent="0.25">
      <c r="A1488" s="135">
        <v>1480</v>
      </c>
      <c r="B1488" s="226" t="s">
        <v>3077</v>
      </c>
      <c r="C1488" s="228" t="s">
        <v>3076</v>
      </c>
      <c r="D1488" s="227">
        <v>17450</v>
      </c>
    </row>
    <row r="1489" spans="1:4" s="4" customFormat="1" ht="76.5" x14ac:dyDescent="0.25">
      <c r="A1489" s="135">
        <v>1481</v>
      </c>
      <c r="B1489" s="226" t="s">
        <v>3078</v>
      </c>
      <c r="C1489" s="228" t="s">
        <v>3079</v>
      </c>
      <c r="D1489" s="227">
        <v>69200</v>
      </c>
    </row>
    <row r="1490" spans="1:4" s="4" customFormat="1" ht="38.25" x14ac:dyDescent="0.25">
      <c r="A1490" s="135">
        <v>1482</v>
      </c>
      <c r="B1490" s="226" t="s">
        <v>3080</v>
      </c>
      <c r="C1490" s="228" t="s">
        <v>3081</v>
      </c>
      <c r="D1490" s="227">
        <v>75000</v>
      </c>
    </row>
    <row r="1491" spans="1:4" s="4" customFormat="1" ht="38.25" x14ac:dyDescent="0.25">
      <c r="A1491" s="135">
        <v>1483</v>
      </c>
      <c r="B1491" s="226" t="s">
        <v>3082</v>
      </c>
      <c r="C1491" s="228" t="s">
        <v>3083</v>
      </c>
      <c r="D1491" s="227">
        <v>75000</v>
      </c>
    </row>
    <row r="1492" spans="1:4" s="4" customFormat="1" ht="38.25" x14ac:dyDescent="0.25">
      <c r="A1492" s="135">
        <v>1484</v>
      </c>
      <c r="B1492" s="226" t="s">
        <v>3084</v>
      </c>
      <c r="C1492" s="228" t="s">
        <v>3085</v>
      </c>
      <c r="D1492" s="227">
        <v>75000</v>
      </c>
    </row>
    <row r="1493" spans="1:4" s="4" customFormat="1" ht="25.5" x14ac:dyDescent="0.25">
      <c r="A1493" s="135">
        <v>1485</v>
      </c>
      <c r="B1493" s="226" t="s">
        <v>3086</v>
      </c>
      <c r="C1493" s="228" t="s">
        <v>3087</v>
      </c>
      <c r="D1493" s="227">
        <v>55200</v>
      </c>
    </row>
    <row r="1494" spans="1:4" s="4" customFormat="1" x14ac:dyDescent="0.25">
      <c r="A1494" s="135">
        <v>1486</v>
      </c>
      <c r="B1494" s="226" t="s">
        <v>3088</v>
      </c>
      <c r="C1494" s="228" t="s">
        <v>3089</v>
      </c>
      <c r="D1494" s="227">
        <v>77716</v>
      </c>
    </row>
    <row r="1495" spans="1:4" s="4" customFormat="1" ht="25.5" x14ac:dyDescent="0.25">
      <c r="A1495" s="135">
        <v>1487</v>
      </c>
      <c r="B1495" s="226" t="s">
        <v>3090</v>
      </c>
      <c r="C1495" s="228" t="s">
        <v>3091</v>
      </c>
      <c r="D1495" s="227">
        <v>68445</v>
      </c>
    </row>
    <row r="1496" spans="1:4" s="4" customFormat="1" ht="51" x14ac:dyDescent="0.25">
      <c r="A1496" s="135">
        <v>1488</v>
      </c>
      <c r="B1496" s="226" t="s">
        <v>3092</v>
      </c>
      <c r="C1496" s="228" t="s">
        <v>3093</v>
      </c>
      <c r="D1496" s="227">
        <v>80233.73</v>
      </c>
    </row>
    <row r="1497" spans="1:4" s="4" customFormat="1" ht="76.5" x14ac:dyDescent="0.25">
      <c r="A1497" s="135">
        <v>1489</v>
      </c>
      <c r="B1497" s="226" t="s">
        <v>3094</v>
      </c>
      <c r="C1497" s="228" t="s">
        <v>3095</v>
      </c>
      <c r="D1497" s="227">
        <v>80233.73</v>
      </c>
    </row>
    <row r="1498" spans="1:4" s="4" customFormat="1" ht="51" x14ac:dyDescent="0.25">
      <c r="A1498" s="135">
        <v>1490</v>
      </c>
      <c r="B1498" s="226" t="s">
        <v>3096</v>
      </c>
      <c r="C1498" s="228" t="s">
        <v>3097</v>
      </c>
      <c r="D1498" s="227">
        <v>95233.73</v>
      </c>
    </row>
    <row r="1499" spans="1:4" s="4" customFormat="1" ht="76.5" x14ac:dyDescent="0.25">
      <c r="A1499" s="135">
        <v>1491</v>
      </c>
      <c r="B1499" s="226" t="s">
        <v>3098</v>
      </c>
      <c r="C1499" s="228" t="s">
        <v>3099</v>
      </c>
      <c r="D1499" s="227">
        <v>24500</v>
      </c>
    </row>
    <row r="1500" spans="1:4" s="4" customFormat="1" x14ac:dyDescent="0.25">
      <c r="A1500" s="135">
        <v>1492</v>
      </c>
      <c r="B1500" s="226" t="s">
        <v>3100</v>
      </c>
      <c r="C1500" s="228" t="s">
        <v>3101</v>
      </c>
      <c r="D1500" s="227">
        <v>29567</v>
      </c>
    </row>
    <row r="1501" spans="1:4" s="4" customFormat="1" ht="76.5" x14ac:dyDescent="0.25">
      <c r="A1501" s="135">
        <v>1493</v>
      </c>
      <c r="B1501" s="226" t="s">
        <v>3102</v>
      </c>
      <c r="C1501" s="228" t="s">
        <v>3103</v>
      </c>
      <c r="D1501" s="227">
        <v>39891.25</v>
      </c>
    </row>
    <row r="1502" spans="1:4" s="4" customFormat="1" ht="25.5" x14ac:dyDescent="0.25">
      <c r="A1502" s="135">
        <v>1494</v>
      </c>
      <c r="B1502" s="226" t="s">
        <v>3104</v>
      </c>
      <c r="C1502" s="228" t="s">
        <v>3105</v>
      </c>
      <c r="D1502" s="227">
        <v>175565.22</v>
      </c>
    </row>
    <row r="1503" spans="1:4" s="4" customFormat="1" ht="25.5" x14ac:dyDescent="0.25">
      <c r="A1503" s="135">
        <v>1495</v>
      </c>
      <c r="B1503" s="226" t="s">
        <v>3106</v>
      </c>
      <c r="C1503" s="228" t="s">
        <v>3107</v>
      </c>
      <c r="D1503" s="227">
        <v>11206.04</v>
      </c>
    </row>
    <row r="1504" spans="1:4" s="4" customFormat="1" x14ac:dyDescent="0.25">
      <c r="A1504" s="135">
        <v>1496</v>
      </c>
      <c r="B1504" s="226" t="s">
        <v>3108</v>
      </c>
      <c r="C1504" s="228" t="s">
        <v>3109</v>
      </c>
      <c r="D1504" s="227">
        <v>450</v>
      </c>
    </row>
    <row r="1505" spans="1:4" s="4" customFormat="1" ht="25.5" x14ac:dyDescent="0.25">
      <c r="A1505" s="135">
        <v>1497</v>
      </c>
      <c r="B1505" s="226" t="s">
        <v>3110</v>
      </c>
      <c r="C1505" s="228" t="s">
        <v>3111</v>
      </c>
      <c r="D1505" s="227">
        <v>450</v>
      </c>
    </row>
    <row r="1506" spans="1:4" s="4" customFormat="1" x14ac:dyDescent="0.25">
      <c r="A1506" s="135">
        <v>1498</v>
      </c>
      <c r="B1506" s="226" t="s">
        <v>3112</v>
      </c>
      <c r="C1506" s="228" t="s">
        <v>3113</v>
      </c>
      <c r="D1506" s="227">
        <v>1400</v>
      </c>
    </row>
    <row r="1507" spans="1:4" s="4" customFormat="1" x14ac:dyDescent="0.25">
      <c r="A1507" s="135">
        <v>1499</v>
      </c>
      <c r="B1507" s="226" t="s">
        <v>3114</v>
      </c>
      <c r="C1507" s="228" t="s">
        <v>3115</v>
      </c>
      <c r="D1507" s="227">
        <v>1253.46</v>
      </c>
    </row>
    <row r="1508" spans="1:4" s="4" customFormat="1" x14ac:dyDescent="0.25">
      <c r="A1508" s="135">
        <v>1500</v>
      </c>
      <c r="B1508" s="226" t="s">
        <v>3116</v>
      </c>
      <c r="C1508" s="228" t="s">
        <v>3117</v>
      </c>
      <c r="D1508" s="227">
        <v>11482.82</v>
      </c>
    </row>
    <row r="1509" spans="1:4" s="4" customFormat="1" x14ac:dyDescent="0.25">
      <c r="A1509" s="135">
        <v>1501</v>
      </c>
      <c r="B1509" s="226" t="s">
        <v>3118</v>
      </c>
      <c r="C1509" s="228" t="s">
        <v>3117</v>
      </c>
      <c r="D1509" s="227">
        <v>11482.82</v>
      </c>
    </row>
    <row r="1510" spans="1:4" s="4" customFormat="1" x14ac:dyDescent="0.25">
      <c r="A1510" s="135">
        <v>1502</v>
      </c>
      <c r="B1510" s="226" t="s">
        <v>3119</v>
      </c>
      <c r="C1510" s="228" t="s">
        <v>3117</v>
      </c>
      <c r="D1510" s="227">
        <v>11482.82</v>
      </c>
    </row>
    <row r="1511" spans="1:4" s="4" customFormat="1" x14ac:dyDescent="0.25">
      <c r="A1511" s="135">
        <v>1503</v>
      </c>
      <c r="B1511" s="226" t="s">
        <v>3120</v>
      </c>
      <c r="C1511" s="228" t="s">
        <v>3117</v>
      </c>
      <c r="D1511" s="227">
        <v>11482.82</v>
      </c>
    </row>
    <row r="1512" spans="1:4" s="4" customFormat="1" ht="25.5" x14ac:dyDescent="0.25">
      <c r="A1512" s="135">
        <v>1504</v>
      </c>
      <c r="B1512" s="226" t="s">
        <v>3121</v>
      </c>
      <c r="C1512" s="228" t="s">
        <v>3122</v>
      </c>
      <c r="D1512" s="227">
        <v>8320</v>
      </c>
    </row>
    <row r="1513" spans="1:4" s="4" customFormat="1" x14ac:dyDescent="0.25">
      <c r="A1513" s="135">
        <v>1505</v>
      </c>
      <c r="B1513" s="226" t="s">
        <v>3123</v>
      </c>
      <c r="C1513" s="228" t="s">
        <v>3124</v>
      </c>
      <c r="D1513" s="227">
        <v>352.75</v>
      </c>
    </row>
    <row r="1514" spans="1:4" s="4" customFormat="1" x14ac:dyDescent="0.25">
      <c r="A1514" s="135">
        <v>1506</v>
      </c>
      <c r="B1514" s="226" t="s">
        <v>3125</v>
      </c>
      <c r="C1514" s="228" t="s">
        <v>3126</v>
      </c>
      <c r="D1514" s="227">
        <v>643.47</v>
      </c>
    </row>
    <row r="1515" spans="1:4" s="4" customFormat="1" x14ac:dyDescent="0.25">
      <c r="A1515" s="135">
        <v>1507</v>
      </c>
      <c r="B1515" s="226" t="s">
        <v>3127</v>
      </c>
      <c r="C1515" s="228" t="s">
        <v>3128</v>
      </c>
      <c r="D1515" s="227">
        <v>1430.43</v>
      </c>
    </row>
    <row r="1516" spans="1:4" s="4" customFormat="1" x14ac:dyDescent="0.25">
      <c r="A1516" s="135">
        <v>1508</v>
      </c>
      <c r="B1516" s="226" t="s">
        <v>3129</v>
      </c>
      <c r="C1516" s="228" t="s">
        <v>3130</v>
      </c>
      <c r="D1516" s="227">
        <v>1873.91</v>
      </c>
    </row>
    <row r="1517" spans="1:4" s="4" customFormat="1" ht="25.5" x14ac:dyDescent="0.25">
      <c r="A1517" s="135">
        <v>1509</v>
      </c>
      <c r="B1517" s="226" t="s">
        <v>3131</v>
      </c>
      <c r="C1517" s="228" t="s">
        <v>3132</v>
      </c>
      <c r="D1517" s="227">
        <v>4590</v>
      </c>
    </row>
    <row r="1518" spans="1:4" s="4" customFormat="1" ht="25.5" x14ac:dyDescent="0.25">
      <c r="A1518" s="135">
        <v>1510</v>
      </c>
      <c r="B1518" s="226" t="s">
        <v>3133</v>
      </c>
      <c r="C1518" s="228" t="s">
        <v>3134</v>
      </c>
      <c r="D1518" s="227">
        <v>10400</v>
      </c>
    </row>
    <row r="1519" spans="1:4" s="4" customFormat="1" ht="76.5" x14ac:dyDescent="0.25">
      <c r="A1519" s="135">
        <v>1511</v>
      </c>
      <c r="B1519" s="226" t="s">
        <v>3135</v>
      </c>
      <c r="C1519" s="228" t="s">
        <v>3136</v>
      </c>
      <c r="D1519" s="227">
        <v>11634</v>
      </c>
    </row>
    <row r="1520" spans="1:4" s="4" customFormat="1" ht="63.75" x14ac:dyDescent="0.25">
      <c r="A1520" s="135">
        <v>1512</v>
      </c>
      <c r="B1520" s="226" t="s">
        <v>3137</v>
      </c>
      <c r="C1520" s="228" t="s">
        <v>3138</v>
      </c>
      <c r="D1520" s="227">
        <v>10775</v>
      </c>
    </row>
    <row r="1521" spans="1:4" s="4" customFormat="1" ht="63.75" x14ac:dyDescent="0.25">
      <c r="A1521" s="135">
        <v>1513</v>
      </c>
      <c r="B1521" s="226" t="s">
        <v>3139</v>
      </c>
      <c r="C1521" s="228" t="s">
        <v>3140</v>
      </c>
      <c r="D1521" s="227">
        <v>9370</v>
      </c>
    </row>
    <row r="1522" spans="1:4" s="4" customFormat="1" ht="89.25" x14ac:dyDescent="0.25">
      <c r="A1522" s="135">
        <v>1514</v>
      </c>
      <c r="B1522" s="226" t="s">
        <v>3141</v>
      </c>
      <c r="C1522" s="228" t="s">
        <v>3142</v>
      </c>
      <c r="D1522" s="227">
        <v>7400</v>
      </c>
    </row>
    <row r="1523" spans="1:4" s="4" customFormat="1" ht="63.75" x14ac:dyDescent="0.25">
      <c r="A1523" s="135">
        <v>1515</v>
      </c>
      <c r="B1523" s="226" t="s">
        <v>3143</v>
      </c>
      <c r="C1523" s="228" t="s">
        <v>3144</v>
      </c>
      <c r="D1523" s="227">
        <v>6450</v>
      </c>
    </row>
    <row r="1524" spans="1:4" s="4" customFormat="1" ht="102" x14ac:dyDescent="0.25">
      <c r="A1524" s="135">
        <v>1516</v>
      </c>
      <c r="B1524" s="226" t="s">
        <v>3145</v>
      </c>
      <c r="C1524" s="228" t="s">
        <v>3146</v>
      </c>
      <c r="D1524" s="227">
        <v>5440</v>
      </c>
    </row>
    <row r="1525" spans="1:4" s="4" customFormat="1" ht="38.25" x14ac:dyDescent="0.25">
      <c r="A1525" s="135">
        <v>1517</v>
      </c>
      <c r="B1525" s="226" t="s">
        <v>3147</v>
      </c>
      <c r="C1525" s="228" t="s">
        <v>3148</v>
      </c>
      <c r="D1525" s="227">
        <v>10400</v>
      </c>
    </row>
    <row r="1526" spans="1:4" s="4" customFormat="1" ht="63.75" x14ac:dyDescent="0.25">
      <c r="A1526" s="135">
        <v>1518</v>
      </c>
      <c r="B1526" s="226" t="s">
        <v>3149</v>
      </c>
      <c r="C1526" s="228" t="s">
        <v>3150</v>
      </c>
      <c r="D1526" s="227">
        <v>8600</v>
      </c>
    </row>
    <row r="1527" spans="1:4" s="4" customFormat="1" ht="51" x14ac:dyDescent="0.25">
      <c r="A1527" s="135">
        <v>1519</v>
      </c>
      <c r="B1527" s="226" t="s">
        <v>3151</v>
      </c>
      <c r="C1527" s="228" t="s">
        <v>3152</v>
      </c>
      <c r="D1527" s="227">
        <v>3300</v>
      </c>
    </row>
    <row r="1528" spans="1:4" s="4" customFormat="1" ht="89.25" x14ac:dyDescent="0.25">
      <c r="A1528" s="135">
        <v>1520</v>
      </c>
      <c r="B1528" s="226" t="s">
        <v>3153</v>
      </c>
      <c r="C1528" s="228" t="s">
        <v>3154</v>
      </c>
      <c r="D1528" s="227">
        <v>3000</v>
      </c>
    </row>
    <row r="1529" spans="1:4" s="4" customFormat="1" ht="25.5" x14ac:dyDescent="0.25">
      <c r="A1529" s="135">
        <v>1521</v>
      </c>
      <c r="B1529" s="226" t="s">
        <v>3155</v>
      </c>
      <c r="C1529" s="228" t="s">
        <v>3156</v>
      </c>
      <c r="D1529" s="227">
        <v>1723.28</v>
      </c>
    </row>
    <row r="1530" spans="1:4" s="4" customFormat="1" x14ac:dyDescent="0.25">
      <c r="A1530" s="135">
        <v>1522</v>
      </c>
      <c r="B1530" s="226" t="s">
        <v>3153</v>
      </c>
      <c r="C1530" s="228" t="s">
        <v>3157</v>
      </c>
      <c r="D1530" s="227">
        <v>1350</v>
      </c>
    </row>
    <row r="1531" spans="1:4" s="4" customFormat="1" ht="89.25" x14ac:dyDescent="0.25">
      <c r="A1531" s="135">
        <v>1523</v>
      </c>
      <c r="B1531" s="226" t="s">
        <v>3158</v>
      </c>
      <c r="C1531" s="228" t="s">
        <v>3159</v>
      </c>
      <c r="D1531" s="227">
        <v>4900</v>
      </c>
    </row>
    <row r="1532" spans="1:4" s="4" customFormat="1" ht="89.25" x14ac:dyDescent="0.25">
      <c r="A1532" s="135">
        <v>1524</v>
      </c>
      <c r="B1532" s="226" t="s">
        <v>3160</v>
      </c>
      <c r="C1532" s="228" t="s">
        <v>3159</v>
      </c>
      <c r="D1532" s="227">
        <v>4900</v>
      </c>
    </row>
    <row r="1533" spans="1:4" s="4" customFormat="1" x14ac:dyDescent="0.25">
      <c r="A1533" s="135">
        <v>1525</v>
      </c>
      <c r="B1533" s="226" t="s">
        <v>3161</v>
      </c>
      <c r="C1533" s="228" t="s">
        <v>3162</v>
      </c>
      <c r="D1533" s="227">
        <v>1396.55</v>
      </c>
    </row>
    <row r="1534" spans="1:4" s="4" customFormat="1" ht="51" x14ac:dyDescent="0.25">
      <c r="A1534" s="135">
        <v>1526</v>
      </c>
      <c r="B1534" s="226" t="s">
        <v>3163</v>
      </c>
      <c r="C1534" s="228" t="s">
        <v>2137</v>
      </c>
      <c r="D1534" s="227">
        <v>16489</v>
      </c>
    </row>
    <row r="1535" spans="1:4" s="4" customFormat="1" ht="51" x14ac:dyDescent="0.25">
      <c r="A1535" s="135">
        <v>1527</v>
      </c>
      <c r="B1535" s="226" t="s">
        <v>3164</v>
      </c>
      <c r="C1535" s="228" t="s">
        <v>2137</v>
      </c>
      <c r="D1535" s="227">
        <v>16489</v>
      </c>
    </row>
    <row r="1536" spans="1:4" s="4" customFormat="1" ht="51" x14ac:dyDescent="0.25">
      <c r="A1536" s="135">
        <v>1528</v>
      </c>
      <c r="B1536" s="226" t="s">
        <v>3165</v>
      </c>
      <c r="C1536" s="228" t="s">
        <v>2137</v>
      </c>
      <c r="D1536" s="227">
        <v>16489</v>
      </c>
    </row>
    <row r="1537" spans="1:4" s="4" customFormat="1" ht="51" x14ac:dyDescent="0.25">
      <c r="A1537" s="135">
        <v>1529</v>
      </c>
      <c r="B1537" s="226" t="s">
        <v>3166</v>
      </c>
      <c r="C1537" s="228" t="s">
        <v>2137</v>
      </c>
      <c r="D1537" s="227">
        <v>16489</v>
      </c>
    </row>
    <row r="1538" spans="1:4" s="4" customFormat="1" ht="25.5" x14ac:dyDescent="0.25">
      <c r="A1538" s="135">
        <v>1530</v>
      </c>
      <c r="B1538" s="226" t="s">
        <v>3167</v>
      </c>
      <c r="C1538" s="228" t="s">
        <v>3168</v>
      </c>
      <c r="D1538" s="227">
        <v>0</v>
      </c>
    </row>
    <row r="1539" spans="1:4" s="4" customFormat="1" ht="51" x14ac:dyDescent="0.25">
      <c r="A1539" s="135">
        <v>1531</v>
      </c>
      <c r="B1539" s="226" t="s">
        <v>3169</v>
      </c>
      <c r="C1539" s="228" t="s">
        <v>3170</v>
      </c>
      <c r="D1539" s="227">
        <v>11206.03</v>
      </c>
    </row>
    <row r="1540" spans="1:4" s="4" customFormat="1" ht="51" x14ac:dyDescent="0.25">
      <c r="A1540" s="135">
        <v>1532</v>
      </c>
      <c r="B1540" s="226" t="s">
        <v>3171</v>
      </c>
      <c r="C1540" s="228" t="s">
        <v>3172</v>
      </c>
      <c r="D1540" s="227">
        <v>11206.02</v>
      </c>
    </row>
    <row r="1541" spans="1:4" s="4" customFormat="1" ht="27" x14ac:dyDescent="0.25">
      <c r="A1541" s="135">
        <v>1533</v>
      </c>
      <c r="B1541" s="226" t="s">
        <v>3173</v>
      </c>
      <c r="C1541" s="228" t="s">
        <v>3174</v>
      </c>
      <c r="D1541" s="227">
        <v>3102.59</v>
      </c>
    </row>
    <row r="1542" spans="1:4" s="4" customFormat="1" x14ac:dyDescent="0.25">
      <c r="A1542" s="135">
        <v>1534</v>
      </c>
      <c r="B1542" s="226" t="s">
        <v>3175</v>
      </c>
      <c r="C1542" s="228" t="s">
        <v>3176</v>
      </c>
      <c r="D1542" s="227">
        <v>3801.63</v>
      </c>
    </row>
    <row r="1543" spans="1:4" s="4" customFormat="1" x14ac:dyDescent="0.25">
      <c r="A1543" s="135">
        <v>1535</v>
      </c>
      <c r="B1543" s="226" t="s">
        <v>3177</v>
      </c>
      <c r="C1543" s="228" t="s">
        <v>3178</v>
      </c>
      <c r="D1543" s="227">
        <v>1344.05</v>
      </c>
    </row>
    <row r="1544" spans="1:4" s="4" customFormat="1" x14ac:dyDescent="0.25">
      <c r="A1544" s="135">
        <v>1536</v>
      </c>
      <c r="B1544" s="226" t="s">
        <v>3179</v>
      </c>
      <c r="C1544" s="228" t="s">
        <v>3180</v>
      </c>
      <c r="D1544" s="227">
        <v>745</v>
      </c>
    </row>
    <row r="1545" spans="1:4" s="4" customFormat="1" x14ac:dyDescent="0.25">
      <c r="A1545" s="135">
        <v>1537</v>
      </c>
      <c r="B1545" s="226" t="s">
        <v>3181</v>
      </c>
      <c r="C1545" s="228" t="s">
        <v>3182</v>
      </c>
      <c r="D1545" s="227">
        <v>2676</v>
      </c>
    </row>
    <row r="1546" spans="1:4" s="4" customFormat="1" ht="25.5" x14ac:dyDescent="0.25">
      <c r="A1546" s="135">
        <v>1538</v>
      </c>
      <c r="B1546" s="226" t="s">
        <v>3183</v>
      </c>
      <c r="C1546" s="228" t="s">
        <v>3184</v>
      </c>
      <c r="D1546" s="227">
        <v>1882.61</v>
      </c>
    </row>
    <row r="1547" spans="1:4" s="4" customFormat="1" x14ac:dyDescent="0.25">
      <c r="A1547" s="135">
        <v>1539</v>
      </c>
      <c r="B1547" s="226" t="s">
        <v>3185</v>
      </c>
      <c r="C1547" s="228" t="s">
        <v>3186</v>
      </c>
      <c r="D1547" s="227">
        <v>3360.86</v>
      </c>
    </row>
    <row r="1548" spans="1:4" s="4" customFormat="1" x14ac:dyDescent="0.25">
      <c r="A1548" s="135">
        <v>1540</v>
      </c>
      <c r="B1548" s="226" t="s">
        <v>3187</v>
      </c>
      <c r="C1548" s="228" t="s">
        <v>3188</v>
      </c>
      <c r="D1548" s="227">
        <v>565</v>
      </c>
    </row>
    <row r="1549" spans="1:4" s="4" customFormat="1" x14ac:dyDescent="0.25">
      <c r="A1549" s="135">
        <v>1541</v>
      </c>
      <c r="B1549" s="226" t="s">
        <v>3189</v>
      </c>
      <c r="C1549" s="228" t="s">
        <v>3188</v>
      </c>
      <c r="D1549" s="227">
        <v>565</v>
      </c>
    </row>
    <row r="1550" spans="1:4" s="4" customFormat="1" x14ac:dyDescent="0.25">
      <c r="A1550" s="135">
        <v>1542</v>
      </c>
      <c r="B1550" s="226" t="s">
        <v>3190</v>
      </c>
      <c r="C1550" s="228" t="s">
        <v>3191</v>
      </c>
      <c r="D1550" s="227">
        <v>240</v>
      </c>
    </row>
    <row r="1551" spans="1:4" s="4" customFormat="1" x14ac:dyDescent="0.25">
      <c r="A1551" s="135">
        <v>1543</v>
      </c>
      <c r="B1551" s="226" t="s">
        <v>3192</v>
      </c>
      <c r="C1551" s="228" t="s">
        <v>3191</v>
      </c>
      <c r="D1551" s="227">
        <v>240</v>
      </c>
    </row>
    <row r="1552" spans="1:4" s="4" customFormat="1" x14ac:dyDescent="0.25">
      <c r="A1552" s="135">
        <v>1544</v>
      </c>
      <c r="B1552" s="226" t="s">
        <v>3190</v>
      </c>
      <c r="C1552" s="228" t="s">
        <v>3191</v>
      </c>
      <c r="D1552" s="227">
        <v>240</v>
      </c>
    </row>
    <row r="1553" spans="1:4" s="4" customFormat="1" x14ac:dyDescent="0.25">
      <c r="A1553" s="135">
        <v>1545</v>
      </c>
      <c r="B1553" s="226" t="s">
        <v>3193</v>
      </c>
      <c r="C1553" s="228" t="s">
        <v>3194</v>
      </c>
      <c r="D1553" s="227">
        <v>1628</v>
      </c>
    </row>
    <row r="1554" spans="1:4" s="4" customFormat="1" x14ac:dyDescent="0.25">
      <c r="A1554" s="135">
        <v>1546</v>
      </c>
      <c r="B1554" s="226" t="s">
        <v>3195</v>
      </c>
      <c r="C1554" s="228" t="s">
        <v>3196</v>
      </c>
      <c r="D1554" s="227">
        <v>1496</v>
      </c>
    </row>
    <row r="1555" spans="1:4" s="4" customFormat="1" x14ac:dyDescent="0.25">
      <c r="A1555" s="135">
        <v>1547</v>
      </c>
      <c r="B1555" s="226" t="s">
        <v>3197</v>
      </c>
      <c r="C1555" s="228" t="s">
        <v>3196</v>
      </c>
      <c r="D1555" s="227">
        <v>1496</v>
      </c>
    </row>
    <row r="1556" spans="1:4" s="4" customFormat="1" x14ac:dyDescent="0.25">
      <c r="A1556" s="135">
        <v>1548</v>
      </c>
      <c r="B1556" s="226" t="s">
        <v>3198</v>
      </c>
      <c r="C1556" s="228" t="s">
        <v>3199</v>
      </c>
      <c r="D1556" s="227">
        <v>2154.75</v>
      </c>
    </row>
    <row r="1557" spans="1:4" s="4" customFormat="1" x14ac:dyDescent="0.25">
      <c r="A1557" s="135">
        <v>1549</v>
      </c>
      <c r="B1557" s="226" t="s">
        <v>3200</v>
      </c>
      <c r="C1557" s="228" t="s">
        <v>3201</v>
      </c>
      <c r="D1557" s="227">
        <v>280</v>
      </c>
    </row>
    <row r="1558" spans="1:4" s="4" customFormat="1" x14ac:dyDescent="0.25">
      <c r="A1558" s="135">
        <v>1550</v>
      </c>
      <c r="B1558" s="226" t="s">
        <v>3202</v>
      </c>
      <c r="C1558" s="228" t="s">
        <v>3203</v>
      </c>
      <c r="D1558" s="227">
        <v>280</v>
      </c>
    </row>
    <row r="1559" spans="1:4" s="4" customFormat="1" x14ac:dyDescent="0.25">
      <c r="A1559" s="135">
        <v>1551</v>
      </c>
      <c r="B1559" s="226" t="s">
        <v>3204</v>
      </c>
      <c r="C1559" s="228" t="s">
        <v>3203</v>
      </c>
      <c r="D1559" s="227">
        <v>280</v>
      </c>
    </row>
    <row r="1560" spans="1:4" s="4" customFormat="1" x14ac:dyDescent="0.25">
      <c r="A1560" s="135">
        <v>1552</v>
      </c>
      <c r="B1560" s="226" t="s">
        <v>3205</v>
      </c>
      <c r="C1560" s="228" t="s">
        <v>3203</v>
      </c>
      <c r="D1560" s="227">
        <v>280</v>
      </c>
    </row>
    <row r="1561" spans="1:4" s="4" customFormat="1" x14ac:dyDescent="0.25">
      <c r="A1561" s="135">
        <v>1553</v>
      </c>
      <c r="B1561" s="226" t="s">
        <v>3206</v>
      </c>
      <c r="C1561" s="228" t="s">
        <v>3207</v>
      </c>
      <c r="D1561" s="227">
        <v>1100</v>
      </c>
    </row>
    <row r="1562" spans="1:4" s="4" customFormat="1" x14ac:dyDescent="0.25">
      <c r="A1562" s="135">
        <v>1554</v>
      </c>
      <c r="B1562" s="226" t="s">
        <v>3208</v>
      </c>
      <c r="C1562" s="228" t="s">
        <v>3207</v>
      </c>
      <c r="D1562" s="227">
        <v>1100</v>
      </c>
    </row>
    <row r="1563" spans="1:4" s="4" customFormat="1" x14ac:dyDescent="0.25">
      <c r="A1563" s="135">
        <v>1555</v>
      </c>
      <c r="B1563" s="226" t="s">
        <v>3209</v>
      </c>
      <c r="C1563" s="228" t="s">
        <v>3210</v>
      </c>
      <c r="D1563" s="227">
        <v>1470</v>
      </c>
    </row>
    <row r="1564" spans="1:4" s="4" customFormat="1" x14ac:dyDescent="0.25">
      <c r="A1564" s="135">
        <v>1556</v>
      </c>
      <c r="B1564" s="226" t="s">
        <v>3211</v>
      </c>
      <c r="C1564" s="228" t="s">
        <v>3212</v>
      </c>
      <c r="D1564" s="227">
        <v>390</v>
      </c>
    </row>
    <row r="1565" spans="1:4" s="4" customFormat="1" x14ac:dyDescent="0.25">
      <c r="A1565" s="135">
        <v>1557</v>
      </c>
      <c r="B1565" s="226" t="s">
        <v>3213</v>
      </c>
      <c r="C1565" s="228" t="s">
        <v>3214</v>
      </c>
      <c r="D1565" s="227">
        <v>1385</v>
      </c>
    </row>
    <row r="1566" spans="1:4" s="4" customFormat="1" ht="25.5" x14ac:dyDescent="0.25">
      <c r="A1566" s="135">
        <v>1558</v>
      </c>
      <c r="B1566" s="226" t="s">
        <v>3215</v>
      </c>
      <c r="C1566" s="228" t="s">
        <v>3216</v>
      </c>
      <c r="D1566" s="227">
        <v>285</v>
      </c>
    </row>
    <row r="1567" spans="1:4" s="4" customFormat="1" x14ac:dyDescent="0.25">
      <c r="A1567" s="135">
        <v>1559</v>
      </c>
      <c r="B1567" s="226" t="s">
        <v>3217</v>
      </c>
      <c r="C1567" s="228" t="s">
        <v>3218</v>
      </c>
      <c r="D1567" s="227">
        <v>189</v>
      </c>
    </row>
    <row r="1568" spans="1:4" s="4" customFormat="1" x14ac:dyDescent="0.25">
      <c r="A1568" s="135">
        <v>1560</v>
      </c>
      <c r="B1568" s="226" t="s">
        <v>3219</v>
      </c>
      <c r="C1568" s="228" t="s">
        <v>3220</v>
      </c>
      <c r="D1568" s="227">
        <v>980</v>
      </c>
    </row>
    <row r="1569" spans="1:4" s="4" customFormat="1" ht="25.5" x14ac:dyDescent="0.25">
      <c r="A1569" s="135">
        <v>1561</v>
      </c>
      <c r="B1569" s="226" t="s">
        <v>3221</v>
      </c>
      <c r="C1569" s="228" t="s">
        <v>3222</v>
      </c>
      <c r="D1569" s="227">
        <v>189</v>
      </c>
    </row>
    <row r="1570" spans="1:4" s="4" customFormat="1" x14ac:dyDescent="0.25">
      <c r="A1570" s="135">
        <v>1562</v>
      </c>
      <c r="B1570" s="226" t="s">
        <v>3223</v>
      </c>
      <c r="C1570" s="228" t="s">
        <v>3224</v>
      </c>
      <c r="D1570" s="227">
        <v>712.74</v>
      </c>
    </row>
    <row r="1571" spans="1:4" s="4" customFormat="1" x14ac:dyDescent="0.25">
      <c r="A1571" s="135">
        <v>1563</v>
      </c>
      <c r="B1571" s="226" t="s">
        <v>3225</v>
      </c>
      <c r="C1571" s="228" t="s">
        <v>3226</v>
      </c>
      <c r="D1571" s="227">
        <v>380</v>
      </c>
    </row>
    <row r="1572" spans="1:4" s="4" customFormat="1" x14ac:dyDescent="0.25">
      <c r="A1572" s="135">
        <v>1564</v>
      </c>
      <c r="B1572" s="226" t="s">
        <v>3227</v>
      </c>
      <c r="C1572" s="228" t="s">
        <v>3228</v>
      </c>
      <c r="D1572" s="227">
        <v>1445</v>
      </c>
    </row>
    <row r="1573" spans="1:4" s="4" customFormat="1" x14ac:dyDescent="0.25">
      <c r="A1573" s="135">
        <v>1565</v>
      </c>
      <c r="B1573" s="226" t="s">
        <v>3229</v>
      </c>
      <c r="C1573" s="228" t="s">
        <v>3230</v>
      </c>
      <c r="D1573" s="227">
        <v>1550</v>
      </c>
    </row>
    <row r="1574" spans="1:4" s="4" customFormat="1" x14ac:dyDescent="0.25">
      <c r="A1574" s="135">
        <v>1566</v>
      </c>
      <c r="B1574" s="226" t="s">
        <v>3231</v>
      </c>
      <c r="C1574" s="228" t="s">
        <v>3232</v>
      </c>
      <c r="D1574" s="227">
        <v>795</v>
      </c>
    </row>
    <row r="1575" spans="1:4" s="4" customFormat="1" x14ac:dyDescent="0.25">
      <c r="A1575" s="135">
        <v>1567</v>
      </c>
      <c r="B1575" s="226" t="s">
        <v>3233</v>
      </c>
      <c r="C1575" s="228" t="s">
        <v>3234</v>
      </c>
      <c r="D1575" s="227">
        <v>692.18</v>
      </c>
    </row>
    <row r="1576" spans="1:4" s="4" customFormat="1" x14ac:dyDescent="0.25">
      <c r="A1576" s="135">
        <v>1568</v>
      </c>
      <c r="B1576" s="226" t="s">
        <v>3235</v>
      </c>
      <c r="C1576" s="228" t="s">
        <v>3236</v>
      </c>
      <c r="D1576" s="227">
        <v>542.61</v>
      </c>
    </row>
    <row r="1577" spans="1:4" s="4" customFormat="1" x14ac:dyDescent="0.25">
      <c r="A1577" s="135">
        <v>1569</v>
      </c>
      <c r="B1577" s="226" t="s">
        <v>3237</v>
      </c>
      <c r="C1577" s="228" t="s">
        <v>3238</v>
      </c>
      <c r="D1577" s="227">
        <v>1626</v>
      </c>
    </row>
    <row r="1578" spans="1:4" s="4" customFormat="1" x14ac:dyDescent="0.25">
      <c r="A1578" s="135">
        <v>1570</v>
      </c>
      <c r="B1578" s="226" t="s">
        <v>3239</v>
      </c>
      <c r="C1578" s="228" t="s">
        <v>3240</v>
      </c>
      <c r="D1578" s="227">
        <v>444.95</v>
      </c>
    </row>
    <row r="1579" spans="1:4" s="4" customFormat="1" x14ac:dyDescent="0.25">
      <c r="A1579" s="135">
        <v>1571</v>
      </c>
      <c r="B1579" s="226" t="s">
        <v>3241</v>
      </c>
      <c r="C1579" s="228" t="s">
        <v>3242</v>
      </c>
      <c r="D1579" s="227">
        <v>1160.6300000000001</v>
      </c>
    </row>
    <row r="1580" spans="1:4" s="4" customFormat="1" x14ac:dyDescent="0.25">
      <c r="A1580" s="135">
        <v>1572</v>
      </c>
      <c r="B1580" s="226" t="s">
        <v>3243</v>
      </c>
      <c r="C1580" s="228" t="s">
        <v>3244</v>
      </c>
      <c r="D1580" s="227">
        <v>1335.75</v>
      </c>
    </row>
    <row r="1581" spans="1:4" s="4" customFormat="1" x14ac:dyDescent="0.25">
      <c r="A1581" s="135">
        <v>1573</v>
      </c>
      <c r="B1581" s="226" t="s">
        <v>3245</v>
      </c>
      <c r="C1581" s="228" t="s">
        <v>3246</v>
      </c>
      <c r="D1581" s="227">
        <v>1214.78</v>
      </c>
    </row>
    <row r="1582" spans="1:4" s="4" customFormat="1" x14ac:dyDescent="0.25">
      <c r="A1582" s="135">
        <v>1574</v>
      </c>
      <c r="B1582" s="226" t="s">
        <v>3247</v>
      </c>
      <c r="C1582" s="228" t="s">
        <v>3248</v>
      </c>
      <c r="D1582" s="227">
        <v>916.39</v>
      </c>
    </row>
    <row r="1583" spans="1:4" s="4" customFormat="1" x14ac:dyDescent="0.25">
      <c r="A1583" s="135">
        <v>1575</v>
      </c>
      <c r="B1583" s="226" t="s">
        <v>3249</v>
      </c>
      <c r="C1583" s="228" t="s">
        <v>3250</v>
      </c>
      <c r="D1583" s="227">
        <v>6347.82</v>
      </c>
    </row>
    <row r="1584" spans="1:4" s="4" customFormat="1" ht="25.5" x14ac:dyDescent="0.25">
      <c r="A1584" s="135">
        <v>1576</v>
      </c>
      <c r="B1584" s="226" t="s">
        <v>3251</v>
      </c>
      <c r="C1584" s="228" t="s">
        <v>3252</v>
      </c>
      <c r="D1584" s="227">
        <v>935.6</v>
      </c>
    </row>
    <row r="1585" spans="1:4" s="4" customFormat="1" ht="25.5" x14ac:dyDescent="0.25">
      <c r="A1585" s="135">
        <v>1577</v>
      </c>
      <c r="B1585" s="226" t="s">
        <v>3253</v>
      </c>
      <c r="C1585" s="228" t="s">
        <v>3252</v>
      </c>
      <c r="D1585" s="227">
        <v>935.6</v>
      </c>
    </row>
    <row r="1586" spans="1:4" s="4" customFormat="1" x14ac:dyDescent="0.25">
      <c r="A1586" s="135">
        <v>1578</v>
      </c>
      <c r="B1586" s="226" t="s">
        <v>3254</v>
      </c>
      <c r="C1586" s="228" t="s">
        <v>3255</v>
      </c>
      <c r="D1586" s="227">
        <v>10000</v>
      </c>
    </row>
    <row r="1587" spans="1:4" s="4" customFormat="1" x14ac:dyDescent="0.25">
      <c r="A1587" s="135">
        <v>1579</v>
      </c>
      <c r="B1587" s="226" t="s">
        <v>3256</v>
      </c>
      <c r="C1587" s="228" t="s">
        <v>3257</v>
      </c>
      <c r="D1587" s="227">
        <v>3774.74</v>
      </c>
    </row>
    <row r="1588" spans="1:4" s="4" customFormat="1" x14ac:dyDescent="0.25">
      <c r="A1588" s="135">
        <v>1580</v>
      </c>
      <c r="B1588" s="226" t="s">
        <v>3258</v>
      </c>
      <c r="C1588" s="228" t="s">
        <v>3259</v>
      </c>
      <c r="D1588" s="227">
        <v>1929.9</v>
      </c>
    </row>
    <row r="1589" spans="1:4" s="4" customFormat="1" ht="38.25" x14ac:dyDescent="0.25">
      <c r="A1589" s="135">
        <v>1581</v>
      </c>
      <c r="B1589" s="226" t="s">
        <v>3260</v>
      </c>
      <c r="C1589" s="228" t="s">
        <v>3261</v>
      </c>
      <c r="D1589" s="227">
        <v>5118.74</v>
      </c>
    </row>
    <row r="1590" spans="1:4" s="4" customFormat="1" ht="25.5" x14ac:dyDescent="0.25">
      <c r="A1590" s="135">
        <v>1582</v>
      </c>
      <c r="B1590" s="226" t="s">
        <v>3262</v>
      </c>
      <c r="C1590" s="228" t="s">
        <v>3263</v>
      </c>
      <c r="D1590" s="227">
        <v>5118.74</v>
      </c>
    </row>
    <row r="1591" spans="1:4" s="4" customFormat="1" ht="25.5" x14ac:dyDescent="0.25">
      <c r="A1591" s="135">
        <v>1583</v>
      </c>
      <c r="B1591" s="226" t="s">
        <v>3264</v>
      </c>
      <c r="C1591" s="228" t="s">
        <v>3263</v>
      </c>
      <c r="D1591" s="227">
        <v>5118.74</v>
      </c>
    </row>
    <row r="1592" spans="1:4" s="4" customFormat="1" ht="25.5" x14ac:dyDescent="0.25">
      <c r="A1592" s="135">
        <v>1584</v>
      </c>
      <c r="B1592" s="226" t="s">
        <v>3265</v>
      </c>
      <c r="C1592" s="228" t="s">
        <v>3263</v>
      </c>
      <c r="D1592" s="227">
        <v>5118.74</v>
      </c>
    </row>
    <row r="1593" spans="1:4" s="4" customFormat="1" ht="25.5" x14ac:dyDescent="0.25">
      <c r="A1593" s="135">
        <v>1585</v>
      </c>
      <c r="B1593" s="226" t="s">
        <v>3266</v>
      </c>
      <c r="C1593" s="228" t="s">
        <v>3263</v>
      </c>
      <c r="D1593" s="227">
        <v>5118.74</v>
      </c>
    </row>
    <row r="1594" spans="1:4" s="4" customFormat="1" ht="25.5" x14ac:dyDescent="0.25">
      <c r="A1594" s="135">
        <v>1586</v>
      </c>
      <c r="B1594" s="226" t="s">
        <v>3267</v>
      </c>
      <c r="C1594" s="228" t="s">
        <v>3263</v>
      </c>
      <c r="D1594" s="227">
        <v>5118.74</v>
      </c>
    </row>
    <row r="1595" spans="1:4" s="4" customFormat="1" ht="25.5" x14ac:dyDescent="0.25">
      <c r="A1595" s="135">
        <v>1587</v>
      </c>
      <c r="B1595" s="226" t="s">
        <v>3268</v>
      </c>
      <c r="C1595" s="228" t="s">
        <v>3263</v>
      </c>
      <c r="D1595" s="227">
        <v>5118.74</v>
      </c>
    </row>
    <row r="1596" spans="1:4" s="4" customFormat="1" x14ac:dyDescent="0.25">
      <c r="A1596" s="135">
        <v>1588</v>
      </c>
      <c r="B1596" s="226" t="s">
        <v>3269</v>
      </c>
      <c r="C1596" s="228" t="s">
        <v>3270</v>
      </c>
      <c r="D1596" s="227">
        <v>1732.5</v>
      </c>
    </row>
    <row r="1597" spans="1:4" s="4" customFormat="1" x14ac:dyDescent="0.25">
      <c r="A1597" s="135">
        <v>1589</v>
      </c>
      <c r="B1597" s="226" t="s">
        <v>3271</v>
      </c>
      <c r="C1597" s="228" t="s">
        <v>3270</v>
      </c>
      <c r="D1597" s="227">
        <v>1732.5</v>
      </c>
    </row>
    <row r="1598" spans="1:4" s="4" customFormat="1" ht="25.5" x14ac:dyDescent="0.25">
      <c r="A1598" s="135">
        <v>1590</v>
      </c>
      <c r="B1598" s="226" t="s">
        <v>3272</v>
      </c>
      <c r="C1598" s="228" t="s">
        <v>3273</v>
      </c>
      <c r="D1598" s="227">
        <v>1417.5</v>
      </c>
    </row>
    <row r="1599" spans="1:4" s="4" customFormat="1" ht="25.5" x14ac:dyDescent="0.25">
      <c r="A1599" s="135">
        <v>1591</v>
      </c>
      <c r="B1599" s="226" t="s">
        <v>3274</v>
      </c>
      <c r="C1599" s="228" t="s">
        <v>3275</v>
      </c>
      <c r="D1599" s="227">
        <v>997.75</v>
      </c>
    </row>
    <row r="1600" spans="1:4" s="4" customFormat="1" ht="25.5" x14ac:dyDescent="0.25">
      <c r="A1600" s="135">
        <v>1592</v>
      </c>
      <c r="B1600" s="226" t="s">
        <v>3276</v>
      </c>
      <c r="C1600" s="228" t="s">
        <v>3277</v>
      </c>
      <c r="D1600" s="227">
        <v>997.75</v>
      </c>
    </row>
    <row r="1601" spans="1:4" s="4" customFormat="1" ht="25.5" x14ac:dyDescent="0.25">
      <c r="A1601" s="135">
        <v>1593</v>
      </c>
      <c r="B1601" s="226" t="s">
        <v>3278</v>
      </c>
      <c r="C1601" s="228" t="s">
        <v>3277</v>
      </c>
      <c r="D1601" s="227">
        <v>997.75</v>
      </c>
    </row>
    <row r="1602" spans="1:4" s="4" customFormat="1" x14ac:dyDescent="0.25">
      <c r="A1602" s="135">
        <v>1594</v>
      </c>
      <c r="B1602" s="226" t="s">
        <v>3279</v>
      </c>
      <c r="C1602" s="228" t="s">
        <v>3280</v>
      </c>
      <c r="D1602" s="227">
        <v>3774.74</v>
      </c>
    </row>
    <row r="1603" spans="1:4" s="4" customFormat="1" x14ac:dyDescent="0.25">
      <c r="A1603" s="135">
        <v>1595</v>
      </c>
      <c r="B1603" s="226" t="s">
        <v>3281</v>
      </c>
      <c r="C1603" s="228" t="s">
        <v>3280</v>
      </c>
      <c r="D1603" s="227">
        <v>3774.74</v>
      </c>
    </row>
    <row r="1604" spans="1:4" s="4" customFormat="1" x14ac:dyDescent="0.25">
      <c r="A1604" s="135">
        <v>1596</v>
      </c>
      <c r="B1604" s="226" t="s">
        <v>3282</v>
      </c>
      <c r="C1604" s="228" t="s">
        <v>3280</v>
      </c>
      <c r="D1604" s="227">
        <v>3774.74</v>
      </c>
    </row>
    <row r="1605" spans="1:4" s="4" customFormat="1" x14ac:dyDescent="0.25">
      <c r="A1605" s="135">
        <v>1597</v>
      </c>
      <c r="B1605" s="226" t="s">
        <v>3283</v>
      </c>
      <c r="C1605" s="228" t="s">
        <v>3284</v>
      </c>
      <c r="D1605" s="227">
        <v>6714.74</v>
      </c>
    </row>
    <row r="1606" spans="1:4" s="4" customFormat="1" x14ac:dyDescent="0.25">
      <c r="A1606" s="135">
        <v>1598</v>
      </c>
      <c r="B1606" s="226" t="s">
        <v>3285</v>
      </c>
      <c r="C1606" s="228" t="s">
        <v>3286</v>
      </c>
      <c r="D1606" s="227">
        <v>4698.74</v>
      </c>
    </row>
    <row r="1607" spans="1:4" s="4" customFormat="1" ht="25.5" x14ac:dyDescent="0.25">
      <c r="A1607" s="135">
        <v>1599</v>
      </c>
      <c r="B1607" s="226" t="s">
        <v>3287</v>
      </c>
      <c r="C1607" s="228" t="s">
        <v>3288</v>
      </c>
      <c r="D1607" s="227">
        <v>12232.49</v>
      </c>
    </row>
    <row r="1608" spans="1:4" s="4" customFormat="1" x14ac:dyDescent="0.25">
      <c r="A1608" s="135">
        <v>1600</v>
      </c>
      <c r="B1608" s="226" t="s">
        <v>3289</v>
      </c>
      <c r="C1608" s="228" t="s">
        <v>3290</v>
      </c>
      <c r="D1608" s="227">
        <v>3060.74</v>
      </c>
    </row>
    <row r="1609" spans="1:4" s="4" customFormat="1" x14ac:dyDescent="0.25">
      <c r="A1609" s="135">
        <v>1601</v>
      </c>
      <c r="B1609" s="226" t="s">
        <v>3291</v>
      </c>
      <c r="C1609" s="228" t="s">
        <v>3292</v>
      </c>
      <c r="D1609" s="227">
        <v>4294.49</v>
      </c>
    </row>
    <row r="1610" spans="1:4" s="4" customFormat="1" x14ac:dyDescent="0.25">
      <c r="A1610" s="135">
        <v>1602</v>
      </c>
      <c r="B1610" s="226" t="s">
        <v>3293</v>
      </c>
      <c r="C1610" s="228" t="s">
        <v>3292</v>
      </c>
      <c r="D1610" s="227">
        <v>4294.49</v>
      </c>
    </row>
    <row r="1611" spans="1:4" s="4" customFormat="1" x14ac:dyDescent="0.25">
      <c r="A1611" s="135">
        <v>1603</v>
      </c>
      <c r="B1611" s="226" t="s">
        <v>3294</v>
      </c>
      <c r="C1611" s="228" t="s">
        <v>3295</v>
      </c>
      <c r="D1611" s="227">
        <v>691.44</v>
      </c>
    </row>
    <row r="1612" spans="1:4" s="4" customFormat="1" x14ac:dyDescent="0.25">
      <c r="A1612" s="135">
        <v>1604</v>
      </c>
      <c r="B1612" s="226" t="s">
        <v>3296</v>
      </c>
      <c r="C1612" s="228" t="s">
        <v>3295</v>
      </c>
      <c r="D1612" s="227">
        <v>691.44</v>
      </c>
    </row>
    <row r="1613" spans="1:4" s="4" customFormat="1" x14ac:dyDescent="0.25">
      <c r="A1613" s="135">
        <v>1605</v>
      </c>
      <c r="B1613" s="226" t="s">
        <v>3297</v>
      </c>
      <c r="C1613" s="228" t="s">
        <v>3295</v>
      </c>
      <c r="D1613" s="227">
        <v>691.44</v>
      </c>
    </row>
    <row r="1614" spans="1:4" s="4" customFormat="1" x14ac:dyDescent="0.25">
      <c r="A1614" s="135">
        <v>1606</v>
      </c>
      <c r="B1614" s="226" t="s">
        <v>3298</v>
      </c>
      <c r="C1614" s="228" t="s">
        <v>3299</v>
      </c>
      <c r="D1614" s="227">
        <v>997.5</v>
      </c>
    </row>
    <row r="1615" spans="1:4" s="4" customFormat="1" x14ac:dyDescent="0.25">
      <c r="A1615" s="135">
        <v>1607</v>
      </c>
      <c r="B1615" s="226" t="s">
        <v>3300</v>
      </c>
      <c r="C1615" s="228" t="s">
        <v>3299</v>
      </c>
      <c r="D1615" s="227">
        <v>997.5</v>
      </c>
    </row>
    <row r="1616" spans="1:4" s="4" customFormat="1" x14ac:dyDescent="0.25">
      <c r="A1616" s="135">
        <v>1608</v>
      </c>
      <c r="B1616" s="226" t="s">
        <v>3301</v>
      </c>
      <c r="C1616" s="228" t="s">
        <v>3299</v>
      </c>
      <c r="D1616" s="227">
        <v>997.5</v>
      </c>
    </row>
    <row r="1617" spans="1:4" s="4" customFormat="1" x14ac:dyDescent="0.25">
      <c r="A1617" s="135">
        <v>1609</v>
      </c>
      <c r="B1617" s="226" t="s">
        <v>3302</v>
      </c>
      <c r="C1617" s="228" t="s">
        <v>3299</v>
      </c>
      <c r="D1617" s="227">
        <v>997.5</v>
      </c>
    </row>
    <row r="1618" spans="1:4" s="4" customFormat="1" x14ac:dyDescent="0.25">
      <c r="A1618" s="135">
        <v>1610</v>
      </c>
      <c r="B1618" s="226" t="s">
        <v>3303</v>
      </c>
      <c r="C1618" s="228" t="s">
        <v>3299</v>
      </c>
      <c r="D1618" s="227">
        <v>997.5</v>
      </c>
    </row>
    <row r="1619" spans="1:4" s="4" customFormat="1" ht="25.5" x14ac:dyDescent="0.25">
      <c r="A1619" s="135">
        <v>1611</v>
      </c>
      <c r="B1619" s="226" t="s">
        <v>3304</v>
      </c>
      <c r="C1619" s="228" t="s">
        <v>3305</v>
      </c>
      <c r="D1619" s="227">
        <v>4809.6000000000004</v>
      </c>
    </row>
    <row r="1620" spans="1:4" s="4" customFormat="1" ht="25.5" x14ac:dyDescent="0.25">
      <c r="A1620" s="135">
        <v>1612</v>
      </c>
      <c r="B1620" s="226" t="s">
        <v>3306</v>
      </c>
      <c r="C1620" s="228" t="s">
        <v>3305</v>
      </c>
      <c r="D1620" s="227">
        <v>4809.6000000000004</v>
      </c>
    </row>
    <row r="1621" spans="1:4" s="4" customFormat="1" ht="25.5" x14ac:dyDescent="0.25">
      <c r="A1621" s="135">
        <v>1613</v>
      </c>
      <c r="B1621" s="226" t="s">
        <v>3307</v>
      </c>
      <c r="C1621" s="228" t="s">
        <v>3308</v>
      </c>
      <c r="D1621" s="227">
        <v>8451.6</v>
      </c>
    </row>
    <row r="1622" spans="1:4" s="4" customFormat="1" ht="25.5" x14ac:dyDescent="0.25">
      <c r="A1622" s="135">
        <v>1614</v>
      </c>
      <c r="B1622" s="226" t="s">
        <v>3309</v>
      </c>
      <c r="C1622" s="228" t="s">
        <v>3310</v>
      </c>
      <c r="D1622" s="227">
        <v>6465.52</v>
      </c>
    </row>
    <row r="1623" spans="1:4" s="4" customFormat="1" ht="38.25" x14ac:dyDescent="0.25">
      <c r="A1623" s="135">
        <v>1615</v>
      </c>
      <c r="B1623" s="226" t="s">
        <v>3311</v>
      </c>
      <c r="C1623" s="228" t="s">
        <v>3312</v>
      </c>
      <c r="D1623" s="227">
        <v>4982.76</v>
      </c>
    </row>
    <row r="1624" spans="1:4" s="4" customFormat="1" ht="25.5" x14ac:dyDescent="0.25">
      <c r="A1624" s="135">
        <v>1616</v>
      </c>
      <c r="B1624" s="226" t="s">
        <v>3313</v>
      </c>
      <c r="C1624" s="228" t="s">
        <v>3314</v>
      </c>
      <c r="D1624" s="227">
        <v>4431.03</v>
      </c>
    </row>
    <row r="1625" spans="1:4" s="4" customFormat="1" ht="25.5" x14ac:dyDescent="0.25">
      <c r="A1625" s="135">
        <v>1617</v>
      </c>
      <c r="B1625" s="226" t="s">
        <v>3315</v>
      </c>
      <c r="C1625" s="228" t="s">
        <v>3316</v>
      </c>
      <c r="D1625" s="227">
        <v>6120.69</v>
      </c>
    </row>
    <row r="1626" spans="1:4" s="4" customFormat="1" ht="25.5" x14ac:dyDescent="0.25">
      <c r="A1626" s="135">
        <v>1618</v>
      </c>
      <c r="B1626" s="226" t="s">
        <v>3317</v>
      </c>
      <c r="C1626" s="228" t="s">
        <v>3316</v>
      </c>
      <c r="D1626" s="227">
        <v>6120.69</v>
      </c>
    </row>
    <row r="1627" spans="1:4" s="4" customFormat="1" x14ac:dyDescent="0.25">
      <c r="A1627" s="135">
        <v>1619</v>
      </c>
      <c r="B1627" s="226" t="s">
        <v>3318</v>
      </c>
      <c r="C1627" s="228" t="s">
        <v>3319</v>
      </c>
      <c r="D1627" s="227">
        <v>6465.51</v>
      </c>
    </row>
    <row r="1628" spans="1:4" s="4" customFormat="1" x14ac:dyDescent="0.25">
      <c r="A1628" s="135">
        <v>1620</v>
      </c>
      <c r="B1628" s="226" t="s">
        <v>3320</v>
      </c>
      <c r="C1628" s="228" t="s">
        <v>3321</v>
      </c>
      <c r="D1628" s="227">
        <v>5232.76</v>
      </c>
    </row>
    <row r="1629" spans="1:4" s="4" customFormat="1" ht="25.5" x14ac:dyDescent="0.25">
      <c r="A1629" s="135">
        <v>1621</v>
      </c>
      <c r="B1629" s="226" t="s">
        <v>3322</v>
      </c>
      <c r="C1629" s="228" t="s">
        <v>3323</v>
      </c>
      <c r="D1629" s="227">
        <v>5400</v>
      </c>
    </row>
    <row r="1630" spans="1:4" s="4" customFormat="1" ht="25.5" x14ac:dyDescent="0.25">
      <c r="A1630" s="135">
        <v>1622</v>
      </c>
      <c r="B1630" s="226" t="s">
        <v>3324</v>
      </c>
      <c r="C1630" s="228" t="s">
        <v>3325</v>
      </c>
      <c r="D1630" s="227">
        <v>7758.63</v>
      </c>
    </row>
    <row r="1631" spans="1:4" s="4" customFormat="1" ht="25.5" x14ac:dyDescent="0.25">
      <c r="A1631" s="135">
        <v>1623</v>
      </c>
      <c r="B1631" s="226" t="s">
        <v>3326</v>
      </c>
      <c r="C1631" s="228" t="s">
        <v>3327</v>
      </c>
      <c r="D1631" s="227">
        <v>6120.69</v>
      </c>
    </row>
    <row r="1632" spans="1:4" s="4" customFormat="1" ht="38.25" x14ac:dyDescent="0.25">
      <c r="A1632" s="135">
        <v>1624</v>
      </c>
      <c r="B1632" s="226" t="s">
        <v>3328</v>
      </c>
      <c r="C1632" s="228" t="s">
        <v>3329</v>
      </c>
      <c r="D1632" s="227">
        <v>2995</v>
      </c>
    </row>
    <row r="1633" spans="1:4" s="4" customFormat="1" ht="38.25" x14ac:dyDescent="0.25">
      <c r="A1633" s="135">
        <v>1625</v>
      </c>
      <c r="B1633" s="226" t="s">
        <v>3330</v>
      </c>
      <c r="C1633" s="228" t="s">
        <v>3329</v>
      </c>
      <c r="D1633" s="227">
        <v>2995</v>
      </c>
    </row>
    <row r="1634" spans="1:4" s="4" customFormat="1" ht="38.25" x14ac:dyDescent="0.25">
      <c r="A1634" s="135">
        <v>1626</v>
      </c>
      <c r="B1634" s="226" t="s">
        <v>3331</v>
      </c>
      <c r="C1634" s="228" t="s">
        <v>3332</v>
      </c>
      <c r="D1634" s="227">
        <v>6465.52</v>
      </c>
    </row>
    <row r="1635" spans="1:4" s="4" customFormat="1" ht="25.5" x14ac:dyDescent="0.25">
      <c r="A1635" s="135">
        <v>1627</v>
      </c>
      <c r="B1635" s="226" t="s">
        <v>3333</v>
      </c>
      <c r="C1635" s="228" t="s">
        <v>3334</v>
      </c>
      <c r="D1635" s="227">
        <v>18695.66</v>
      </c>
    </row>
    <row r="1636" spans="1:4" s="4" customFormat="1" ht="51" x14ac:dyDescent="0.25">
      <c r="A1636" s="135">
        <v>1628</v>
      </c>
      <c r="B1636" s="226" t="s">
        <v>3335</v>
      </c>
      <c r="C1636" s="228" t="s">
        <v>3336</v>
      </c>
      <c r="D1636" s="227">
        <v>22223</v>
      </c>
    </row>
    <row r="1637" spans="1:4" s="4" customFormat="1" x14ac:dyDescent="0.25">
      <c r="A1637" s="135">
        <v>1629</v>
      </c>
      <c r="B1637" s="226" t="s">
        <v>3337</v>
      </c>
      <c r="C1637" s="228" t="s">
        <v>3338</v>
      </c>
      <c r="D1637" s="227">
        <v>13933.45</v>
      </c>
    </row>
    <row r="1638" spans="1:4" s="4" customFormat="1" x14ac:dyDescent="0.25">
      <c r="A1638" s="135">
        <v>1630</v>
      </c>
      <c r="B1638" s="226" t="s">
        <v>3339</v>
      </c>
      <c r="C1638" s="228" t="s">
        <v>3340</v>
      </c>
      <c r="D1638" s="227">
        <v>7000</v>
      </c>
    </row>
    <row r="1639" spans="1:4" s="4" customFormat="1" x14ac:dyDescent="0.25">
      <c r="A1639" s="135">
        <v>1631</v>
      </c>
      <c r="B1639" s="226" t="s">
        <v>3341</v>
      </c>
      <c r="C1639" s="228" t="s">
        <v>3342</v>
      </c>
      <c r="D1639" s="227">
        <v>12134</v>
      </c>
    </row>
    <row r="1640" spans="1:4" s="4" customFormat="1" ht="57" x14ac:dyDescent="0.25">
      <c r="A1640" s="135">
        <v>1632</v>
      </c>
      <c r="B1640" s="226" t="s">
        <v>3343</v>
      </c>
      <c r="C1640" s="228" t="s">
        <v>3344</v>
      </c>
      <c r="D1640" s="227">
        <v>86090.91</v>
      </c>
    </row>
    <row r="1641" spans="1:4" s="4" customFormat="1" ht="38.25" x14ac:dyDescent="0.25">
      <c r="A1641" s="135">
        <v>1633</v>
      </c>
      <c r="B1641" s="226" t="s">
        <v>3345</v>
      </c>
      <c r="C1641" s="228" t="s">
        <v>3346</v>
      </c>
      <c r="D1641" s="227">
        <v>22200</v>
      </c>
    </row>
    <row r="1642" spans="1:4" s="4" customFormat="1" ht="25.5" x14ac:dyDescent="0.25">
      <c r="A1642" s="135">
        <v>1634</v>
      </c>
      <c r="B1642" s="226" t="s">
        <v>3347</v>
      </c>
      <c r="C1642" s="228" t="s">
        <v>3348</v>
      </c>
      <c r="D1642" s="227">
        <v>146000</v>
      </c>
    </row>
    <row r="1643" spans="1:4" s="4" customFormat="1" ht="25.5" x14ac:dyDescent="0.25">
      <c r="A1643" s="135">
        <v>1635</v>
      </c>
      <c r="B1643" s="226" t="s">
        <v>3349</v>
      </c>
      <c r="C1643" s="228" t="s">
        <v>3350</v>
      </c>
      <c r="D1643" s="227">
        <v>136000</v>
      </c>
    </row>
    <row r="1644" spans="1:4" s="4" customFormat="1" ht="38.25" x14ac:dyDescent="0.25">
      <c r="A1644" s="135">
        <v>1636</v>
      </c>
      <c r="B1644" s="226" t="s">
        <v>3351</v>
      </c>
      <c r="C1644" s="228" t="s">
        <v>3352</v>
      </c>
      <c r="D1644" s="227">
        <v>1</v>
      </c>
    </row>
    <row r="1645" spans="1:4" s="4" customFormat="1" ht="38.25" x14ac:dyDescent="0.25">
      <c r="A1645" s="135">
        <v>1637</v>
      </c>
      <c r="B1645" s="226" t="s">
        <v>3353</v>
      </c>
      <c r="C1645" s="228" t="s">
        <v>3354</v>
      </c>
      <c r="D1645" s="227">
        <v>18102.580000000002</v>
      </c>
    </row>
    <row r="1646" spans="1:4" s="4" customFormat="1" x14ac:dyDescent="0.25">
      <c r="A1646" s="135">
        <v>1638</v>
      </c>
      <c r="B1646" s="226" t="s">
        <v>3355</v>
      </c>
      <c r="C1646" s="228" t="s">
        <v>3356</v>
      </c>
      <c r="D1646" s="227">
        <v>4086.96</v>
      </c>
    </row>
    <row r="1647" spans="1:4" s="4" customFormat="1" x14ac:dyDescent="0.25">
      <c r="A1647" s="135">
        <v>1639</v>
      </c>
      <c r="B1647" s="226" t="s">
        <v>3357</v>
      </c>
      <c r="C1647" s="228" t="s">
        <v>3358</v>
      </c>
      <c r="D1647" s="227">
        <v>140000</v>
      </c>
    </row>
    <row r="1648" spans="1:4" s="4" customFormat="1" x14ac:dyDescent="0.25">
      <c r="A1648" s="135">
        <v>1640</v>
      </c>
      <c r="B1648" s="226" t="s">
        <v>3359</v>
      </c>
      <c r="C1648" s="228" t="s">
        <v>3360</v>
      </c>
      <c r="D1648" s="227">
        <v>3173655</v>
      </c>
    </row>
    <row r="1649" spans="1:4" s="4" customFormat="1" x14ac:dyDescent="0.25">
      <c r="A1649" s="135">
        <v>1641</v>
      </c>
      <c r="B1649" s="226" t="s">
        <v>3361</v>
      </c>
      <c r="C1649" s="228" t="s">
        <v>3362</v>
      </c>
      <c r="D1649" s="227">
        <v>22522.5</v>
      </c>
    </row>
    <row r="1650" spans="1:4" s="4" customFormat="1" x14ac:dyDescent="0.25">
      <c r="A1650" s="135">
        <v>1642</v>
      </c>
      <c r="B1650" s="226" t="s">
        <v>3363</v>
      </c>
      <c r="C1650" s="228" t="s">
        <v>3364</v>
      </c>
      <c r="D1650" s="227">
        <v>34000</v>
      </c>
    </row>
    <row r="1651" spans="1:4" s="4" customFormat="1" ht="25.5" x14ac:dyDescent="0.25">
      <c r="A1651" s="135">
        <v>1643</v>
      </c>
      <c r="B1651" s="226" t="s">
        <v>3365</v>
      </c>
      <c r="C1651" s="228" t="s">
        <v>3366</v>
      </c>
      <c r="D1651" s="227">
        <v>96050</v>
      </c>
    </row>
    <row r="1652" spans="1:4" s="4" customFormat="1" x14ac:dyDescent="0.25">
      <c r="A1652" s="135">
        <v>1644</v>
      </c>
      <c r="B1652" s="226" t="s">
        <v>3367</v>
      </c>
      <c r="C1652" s="228" t="s">
        <v>3368</v>
      </c>
      <c r="D1652" s="227">
        <v>20400</v>
      </c>
    </row>
    <row r="1653" spans="1:4" s="4" customFormat="1" x14ac:dyDescent="0.25">
      <c r="A1653" s="135">
        <v>1645</v>
      </c>
      <c r="B1653" s="226" t="s">
        <v>3369</v>
      </c>
      <c r="C1653" s="228" t="s">
        <v>3370</v>
      </c>
      <c r="D1653" s="227">
        <v>797.45</v>
      </c>
    </row>
    <row r="1654" spans="1:4" s="4" customFormat="1" x14ac:dyDescent="0.25">
      <c r="A1654" s="135">
        <v>1646</v>
      </c>
      <c r="B1654" s="226" t="s">
        <v>3371</v>
      </c>
      <c r="C1654" s="228" t="s">
        <v>3372</v>
      </c>
      <c r="D1654" s="227">
        <v>1370</v>
      </c>
    </row>
    <row r="1655" spans="1:4" s="4" customFormat="1" x14ac:dyDescent="0.25">
      <c r="A1655" s="135">
        <v>1647</v>
      </c>
      <c r="B1655" s="226" t="s">
        <v>3373</v>
      </c>
      <c r="C1655" s="228" t="s">
        <v>3374</v>
      </c>
      <c r="D1655" s="227">
        <v>2256.8000000000002</v>
      </c>
    </row>
    <row r="1656" spans="1:4" s="4" customFormat="1" ht="25.5" x14ac:dyDescent="0.25">
      <c r="A1656" s="135">
        <v>1648</v>
      </c>
      <c r="B1656" s="226" t="s">
        <v>3375</v>
      </c>
      <c r="C1656" s="228" t="s">
        <v>3376</v>
      </c>
      <c r="D1656" s="227">
        <v>16237.44</v>
      </c>
    </row>
    <row r="1657" spans="1:4" s="4" customFormat="1" ht="25.5" x14ac:dyDescent="0.25">
      <c r="A1657" s="135">
        <v>1649</v>
      </c>
      <c r="B1657" s="226" t="s">
        <v>3377</v>
      </c>
      <c r="C1657" s="228" t="s">
        <v>3376</v>
      </c>
      <c r="D1657" s="227">
        <v>621.84</v>
      </c>
    </row>
    <row r="1658" spans="1:4" s="4" customFormat="1" x14ac:dyDescent="0.25">
      <c r="A1658" s="135">
        <v>1650</v>
      </c>
      <c r="B1658" s="226" t="s">
        <v>3377</v>
      </c>
      <c r="C1658" s="228" t="s">
        <v>3378</v>
      </c>
      <c r="D1658" s="227">
        <v>41794.76</v>
      </c>
    </row>
    <row r="1659" spans="1:4" s="4" customFormat="1" ht="25.5" x14ac:dyDescent="0.25">
      <c r="A1659" s="135">
        <v>1651</v>
      </c>
      <c r="B1659" s="226" t="s">
        <v>3379</v>
      </c>
      <c r="C1659" s="228" t="s">
        <v>3380</v>
      </c>
      <c r="D1659" s="227">
        <v>6084.9</v>
      </c>
    </row>
    <row r="1660" spans="1:4" s="4" customFormat="1" ht="25.5" x14ac:dyDescent="0.25">
      <c r="A1660" s="135">
        <v>1652</v>
      </c>
      <c r="B1660" s="226" t="s">
        <v>3381</v>
      </c>
      <c r="C1660" s="228" t="s">
        <v>3382</v>
      </c>
      <c r="D1660" s="227">
        <v>16089.93</v>
      </c>
    </row>
    <row r="1661" spans="1:4" s="4" customFormat="1" x14ac:dyDescent="0.25">
      <c r="A1661" s="135">
        <v>1653</v>
      </c>
      <c r="B1661" s="226" t="s">
        <v>3383</v>
      </c>
      <c r="C1661" s="228" t="s">
        <v>3384</v>
      </c>
      <c r="D1661" s="227">
        <v>6989.55</v>
      </c>
    </row>
    <row r="1662" spans="1:4" s="4" customFormat="1" x14ac:dyDescent="0.25">
      <c r="A1662" s="135">
        <v>1654</v>
      </c>
      <c r="B1662" s="226" t="s">
        <v>3385</v>
      </c>
      <c r="C1662" s="228" t="s">
        <v>3386</v>
      </c>
      <c r="D1662" s="227">
        <v>81959.600000000006</v>
      </c>
    </row>
    <row r="1663" spans="1:4" s="4" customFormat="1" x14ac:dyDescent="0.25">
      <c r="A1663" s="135">
        <v>1655</v>
      </c>
      <c r="B1663" s="226" t="s">
        <v>3387</v>
      </c>
      <c r="C1663" s="228" t="s">
        <v>3388</v>
      </c>
      <c r="D1663" s="227">
        <v>65365</v>
      </c>
    </row>
    <row r="1664" spans="1:4" s="4" customFormat="1" ht="25.5" x14ac:dyDescent="0.25">
      <c r="A1664" s="135">
        <v>1656</v>
      </c>
      <c r="B1664" s="226" t="s">
        <v>3389</v>
      </c>
      <c r="C1664" s="228" t="s">
        <v>3390</v>
      </c>
      <c r="D1664" s="227">
        <v>185729.57</v>
      </c>
    </row>
    <row r="1665" spans="1:4" s="4" customFormat="1" ht="76.5" x14ac:dyDescent="0.25">
      <c r="A1665" s="135">
        <v>1657</v>
      </c>
      <c r="B1665" s="226" t="s">
        <v>3391</v>
      </c>
      <c r="C1665" s="228" t="s">
        <v>3392</v>
      </c>
      <c r="D1665" s="227">
        <v>129843.89</v>
      </c>
    </row>
    <row r="1666" spans="1:4" s="4" customFormat="1" ht="25.5" x14ac:dyDescent="0.25">
      <c r="A1666" s="135">
        <v>1658</v>
      </c>
      <c r="B1666" s="226" t="s">
        <v>3393</v>
      </c>
      <c r="C1666" s="228" t="s">
        <v>3394</v>
      </c>
      <c r="D1666" s="227">
        <v>195853.47</v>
      </c>
    </row>
    <row r="1667" spans="1:4" s="4" customFormat="1" x14ac:dyDescent="0.25">
      <c r="A1667" s="135">
        <v>1659</v>
      </c>
      <c r="B1667" s="226" t="s">
        <v>3395</v>
      </c>
      <c r="C1667" s="228" t="s">
        <v>3396</v>
      </c>
      <c r="D1667" s="227">
        <v>26526.880000000001</v>
      </c>
    </row>
    <row r="1668" spans="1:4" s="4" customFormat="1" ht="25.5" x14ac:dyDescent="0.25">
      <c r="A1668" s="135">
        <v>1660</v>
      </c>
      <c r="B1668" s="226" t="s">
        <v>3397</v>
      </c>
      <c r="C1668" s="228" t="s">
        <v>3398</v>
      </c>
      <c r="D1668" s="227">
        <v>60110.64</v>
      </c>
    </row>
    <row r="1669" spans="1:4" s="4" customFormat="1" ht="25.5" x14ac:dyDescent="0.25">
      <c r="A1669" s="135">
        <v>1661</v>
      </c>
      <c r="B1669" s="226" t="s">
        <v>3399</v>
      </c>
      <c r="C1669" s="228" t="s">
        <v>3400</v>
      </c>
      <c r="D1669" s="227">
        <v>77713.600000000006</v>
      </c>
    </row>
    <row r="1670" spans="1:4" s="4" customFormat="1" ht="25.5" x14ac:dyDescent="0.25">
      <c r="A1670" s="135">
        <v>1662</v>
      </c>
      <c r="B1670" s="226" t="s">
        <v>3401</v>
      </c>
      <c r="C1670" s="228" t="s">
        <v>3402</v>
      </c>
      <c r="D1670" s="227">
        <v>98478</v>
      </c>
    </row>
    <row r="1671" spans="1:4" s="4" customFormat="1" ht="25.5" x14ac:dyDescent="0.25">
      <c r="A1671" s="135">
        <v>1663</v>
      </c>
      <c r="B1671" s="226" t="s">
        <v>3403</v>
      </c>
      <c r="C1671" s="228" t="s">
        <v>3404</v>
      </c>
      <c r="D1671" s="227">
        <v>59086.8</v>
      </c>
    </row>
    <row r="1672" spans="1:4" s="4" customFormat="1" ht="25.5" x14ac:dyDescent="0.25">
      <c r="A1672" s="135">
        <v>1664</v>
      </c>
      <c r="B1672" s="226" t="s">
        <v>3405</v>
      </c>
      <c r="C1672" s="228" t="s">
        <v>3406</v>
      </c>
      <c r="D1672" s="227">
        <v>95276</v>
      </c>
    </row>
    <row r="1673" spans="1:4" s="4" customFormat="1" ht="25.5" x14ac:dyDescent="0.25">
      <c r="A1673" s="135">
        <v>1665</v>
      </c>
      <c r="B1673" s="226" t="s">
        <v>3407</v>
      </c>
      <c r="C1673" s="228" t="s">
        <v>3408</v>
      </c>
      <c r="D1673" s="227">
        <v>19350</v>
      </c>
    </row>
    <row r="1674" spans="1:4" s="4" customFormat="1" ht="25.5" x14ac:dyDescent="0.25">
      <c r="A1674" s="135">
        <v>1666</v>
      </c>
      <c r="B1674" s="226" t="s">
        <v>3409</v>
      </c>
      <c r="C1674" s="228" t="s">
        <v>3410</v>
      </c>
      <c r="D1674" s="227">
        <v>156398.39999999999</v>
      </c>
    </row>
    <row r="1675" spans="1:4" s="4" customFormat="1" x14ac:dyDescent="0.25">
      <c r="A1675" s="135">
        <v>1667</v>
      </c>
      <c r="B1675" s="226" t="s">
        <v>3411</v>
      </c>
      <c r="C1675" s="228" t="s">
        <v>3412</v>
      </c>
      <c r="D1675" s="227">
        <v>39827.199999999997</v>
      </c>
    </row>
    <row r="1676" spans="1:4" s="4" customFormat="1" ht="51" x14ac:dyDescent="0.25">
      <c r="A1676" s="135">
        <v>1668</v>
      </c>
      <c r="B1676" s="226" t="s">
        <v>3413</v>
      </c>
      <c r="C1676" s="228" t="s">
        <v>3414</v>
      </c>
      <c r="D1676" s="227">
        <v>78238.23</v>
      </c>
    </row>
    <row r="1677" spans="1:4" s="4" customFormat="1" ht="25.5" x14ac:dyDescent="0.25">
      <c r="A1677" s="135">
        <v>1669</v>
      </c>
      <c r="B1677" s="226" t="s">
        <v>3415</v>
      </c>
      <c r="C1677" s="228" t="s">
        <v>3416</v>
      </c>
      <c r="D1677" s="227">
        <v>109277.4</v>
      </c>
    </row>
    <row r="1678" spans="1:4" s="4" customFormat="1" ht="25.5" x14ac:dyDescent="0.25">
      <c r="A1678" s="135">
        <v>1670</v>
      </c>
      <c r="B1678" s="226" t="s">
        <v>3417</v>
      </c>
      <c r="C1678" s="228" t="s">
        <v>3418</v>
      </c>
      <c r="D1678" s="227">
        <v>182129</v>
      </c>
    </row>
    <row r="1679" spans="1:4" s="4" customFormat="1" ht="25.5" x14ac:dyDescent="0.25">
      <c r="A1679" s="135">
        <v>1671</v>
      </c>
      <c r="B1679" s="226" t="s">
        <v>3419</v>
      </c>
      <c r="C1679" s="228" t="s">
        <v>3420</v>
      </c>
      <c r="D1679" s="227">
        <v>66713.149999999994</v>
      </c>
    </row>
    <row r="1680" spans="1:4" s="4" customFormat="1" ht="51" x14ac:dyDescent="0.25">
      <c r="A1680" s="135">
        <v>1672</v>
      </c>
      <c r="B1680" s="226" t="s">
        <v>3421</v>
      </c>
      <c r="C1680" s="228" t="s">
        <v>3422</v>
      </c>
      <c r="D1680" s="227">
        <v>71874.039999999994</v>
      </c>
    </row>
    <row r="1681" spans="1:4" s="4" customFormat="1" ht="25.5" x14ac:dyDescent="0.25">
      <c r="A1681" s="135">
        <v>1673</v>
      </c>
      <c r="B1681" s="226" t="s">
        <v>3423</v>
      </c>
      <c r="C1681" s="228" t="s">
        <v>3424</v>
      </c>
      <c r="D1681" s="227">
        <v>11620.7</v>
      </c>
    </row>
    <row r="1682" spans="1:4" s="4" customFormat="1" ht="42.75" customHeight="1" x14ac:dyDescent="0.25">
      <c r="A1682" s="135">
        <v>1674</v>
      </c>
      <c r="B1682" s="226" t="s">
        <v>3425</v>
      </c>
      <c r="C1682" s="228" t="s">
        <v>3426</v>
      </c>
      <c r="D1682" s="227">
        <v>28350</v>
      </c>
    </row>
    <row r="1683" spans="1:4" s="4" customFormat="1" ht="38.25" x14ac:dyDescent="0.25">
      <c r="A1683" s="135">
        <v>1675</v>
      </c>
      <c r="B1683" s="226" t="s">
        <v>3427</v>
      </c>
      <c r="C1683" s="228" t="s">
        <v>3426</v>
      </c>
      <c r="D1683" s="227">
        <v>23826.82</v>
      </c>
    </row>
    <row r="1684" spans="1:4" s="4" customFormat="1" ht="25.5" x14ac:dyDescent="0.25">
      <c r="A1684" s="135">
        <v>1676</v>
      </c>
      <c r="B1684" s="226" t="s">
        <v>3428</v>
      </c>
      <c r="C1684" s="228" t="s">
        <v>3429</v>
      </c>
      <c r="D1684" s="227">
        <v>8307.75</v>
      </c>
    </row>
    <row r="1685" spans="1:4" s="4" customFormat="1" ht="25.5" x14ac:dyDescent="0.25">
      <c r="A1685" s="135">
        <v>1677</v>
      </c>
      <c r="B1685" s="226" t="s">
        <v>3430</v>
      </c>
      <c r="C1685" s="228" t="s">
        <v>3431</v>
      </c>
      <c r="D1685" s="227">
        <v>9168</v>
      </c>
    </row>
    <row r="1686" spans="1:4" s="4" customFormat="1" ht="25.5" x14ac:dyDescent="0.25">
      <c r="A1686" s="135">
        <v>1678</v>
      </c>
      <c r="B1686" s="226" t="s">
        <v>3432</v>
      </c>
      <c r="C1686" s="228" t="s">
        <v>3433</v>
      </c>
      <c r="D1686" s="227">
        <v>38800</v>
      </c>
    </row>
    <row r="1687" spans="1:4" s="4" customFormat="1" x14ac:dyDescent="0.25">
      <c r="A1687" s="135">
        <v>1679</v>
      </c>
      <c r="B1687" s="226" t="s">
        <v>3434</v>
      </c>
      <c r="C1687" s="228" t="s">
        <v>3435</v>
      </c>
      <c r="D1687" s="227">
        <v>9500</v>
      </c>
    </row>
    <row r="1688" spans="1:4" s="4" customFormat="1" ht="25.5" x14ac:dyDescent="0.25">
      <c r="A1688" s="135">
        <v>1680</v>
      </c>
      <c r="B1688" s="226" t="s">
        <v>3436</v>
      </c>
      <c r="C1688" s="228" t="s">
        <v>3437</v>
      </c>
      <c r="D1688" s="227">
        <v>103868.8</v>
      </c>
    </row>
    <row r="1689" spans="1:4" s="4" customFormat="1" ht="38.25" x14ac:dyDescent="0.25">
      <c r="A1689" s="135">
        <v>1681</v>
      </c>
      <c r="B1689" s="226" t="s">
        <v>3438</v>
      </c>
      <c r="C1689" s="228" t="s">
        <v>3439</v>
      </c>
      <c r="D1689" s="227">
        <v>98072.55</v>
      </c>
    </row>
    <row r="1690" spans="1:4" s="4" customFormat="1" x14ac:dyDescent="0.25">
      <c r="A1690" s="135">
        <v>1682</v>
      </c>
      <c r="B1690" s="226" t="s">
        <v>3440</v>
      </c>
      <c r="C1690" s="228" t="s">
        <v>3441</v>
      </c>
      <c r="D1690" s="227">
        <v>157846.39999999999</v>
      </c>
    </row>
    <row r="1691" spans="1:4" s="4" customFormat="1" x14ac:dyDescent="0.25">
      <c r="A1691" s="135">
        <v>1683</v>
      </c>
      <c r="B1691" s="226" t="s">
        <v>3442</v>
      </c>
      <c r="C1691" s="228" t="s">
        <v>3443</v>
      </c>
      <c r="D1691" s="227">
        <v>27418</v>
      </c>
    </row>
    <row r="1692" spans="1:4" s="4" customFormat="1" ht="25.5" x14ac:dyDescent="0.25">
      <c r="A1692" s="135">
        <v>1684</v>
      </c>
      <c r="B1692" s="226" t="s">
        <v>3444</v>
      </c>
      <c r="C1692" s="228" t="s">
        <v>3445</v>
      </c>
      <c r="D1692" s="227">
        <v>55000</v>
      </c>
    </row>
    <row r="1693" spans="1:4" s="4" customFormat="1" x14ac:dyDescent="0.25">
      <c r="A1693" s="135">
        <v>1685</v>
      </c>
      <c r="B1693" s="226" t="s">
        <v>3446</v>
      </c>
      <c r="C1693" s="228" t="s">
        <v>3447</v>
      </c>
      <c r="D1693" s="227">
        <v>49800</v>
      </c>
    </row>
    <row r="1694" spans="1:4" s="4" customFormat="1" ht="25.5" x14ac:dyDescent="0.25">
      <c r="A1694" s="135">
        <v>1686</v>
      </c>
      <c r="B1694" s="226" t="s">
        <v>3448</v>
      </c>
      <c r="C1694" s="228" t="s">
        <v>3449</v>
      </c>
      <c r="D1694" s="227">
        <v>92000</v>
      </c>
    </row>
    <row r="1695" spans="1:4" s="4" customFormat="1" ht="25.5" x14ac:dyDescent="0.25">
      <c r="A1695" s="135">
        <v>1687</v>
      </c>
      <c r="B1695" s="226" t="s">
        <v>3450</v>
      </c>
      <c r="C1695" s="228" t="s">
        <v>3449</v>
      </c>
      <c r="D1695" s="227">
        <v>52060</v>
      </c>
    </row>
    <row r="1696" spans="1:4" s="4" customFormat="1" ht="38.25" x14ac:dyDescent="0.25">
      <c r="A1696" s="135">
        <v>1688</v>
      </c>
      <c r="B1696" s="226" t="s">
        <v>3451</v>
      </c>
      <c r="C1696" s="228" t="s">
        <v>3452</v>
      </c>
      <c r="D1696" s="227">
        <v>52000</v>
      </c>
    </row>
    <row r="1697" spans="1:4" s="4" customFormat="1" ht="25.5" x14ac:dyDescent="0.25">
      <c r="A1697" s="135">
        <v>1689</v>
      </c>
      <c r="B1697" s="226" t="s">
        <v>3453</v>
      </c>
      <c r="C1697" s="228" t="s">
        <v>3454</v>
      </c>
      <c r="D1697" s="227">
        <v>33000</v>
      </c>
    </row>
    <row r="1698" spans="1:4" s="4" customFormat="1" ht="25.5" x14ac:dyDescent="0.25">
      <c r="A1698" s="135">
        <v>1690</v>
      </c>
      <c r="B1698" s="226" t="s">
        <v>3455</v>
      </c>
      <c r="C1698" s="228" t="s">
        <v>3456</v>
      </c>
      <c r="D1698" s="227">
        <v>80876</v>
      </c>
    </row>
    <row r="1699" spans="1:4" s="4" customFormat="1" ht="25.5" x14ac:dyDescent="0.25">
      <c r="A1699" s="135">
        <v>1691</v>
      </c>
      <c r="B1699" s="226" t="s">
        <v>3457</v>
      </c>
      <c r="C1699" s="228" t="s">
        <v>3458</v>
      </c>
      <c r="D1699" s="227">
        <v>216404.76</v>
      </c>
    </row>
    <row r="1700" spans="1:4" s="4" customFormat="1" ht="25.5" x14ac:dyDescent="0.25">
      <c r="A1700" s="135">
        <v>1692</v>
      </c>
      <c r="B1700" s="226" t="s">
        <v>3459</v>
      </c>
      <c r="C1700" s="228" t="s">
        <v>3460</v>
      </c>
      <c r="D1700" s="227">
        <v>95949.71</v>
      </c>
    </row>
    <row r="1701" spans="1:4" s="4" customFormat="1" x14ac:dyDescent="0.25">
      <c r="A1701" s="135">
        <v>1693</v>
      </c>
      <c r="B1701" s="226" t="s">
        <v>3461</v>
      </c>
      <c r="C1701" s="228" t="s">
        <v>3462</v>
      </c>
      <c r="D1701" s="227">
        <v>2970</v>
      </c>
    </row>
    <row r="1702" spans="1:4" s="4" customFormat="1" ht="51" x14ac:dyDescent="0.25">
      <c r="A1702" s="135">
        <v>1694</v>
      </c>
      <c r="B1702" s="226" t="s">
        <v>3463</v>
      </c>
      <c r="C1702" s="228" t="s">
        <v>3464</v>
      </c>
      <c r="D1702" s="227">
        <v>14709.34</v>
      </c>
    </row>
    <row r="1703" spans="1:4" s="4" customFormat="1" ht="25.5" x14ac:dyDescent="0.25">
      <c r="A1703" s="135">
        <v>1695</v>
      </c>
      <c r="B1703" s="226" t="s">
        <v>3465</v>
      </c>
      <c r="C1703" s="228" t="s">
        <v>3466</v>
      </c>
      <c r="D1703" s="227">
        <v>182655.33</v>
      </c>
    </row>
    <row r="1704" spans="1:4" s="4" customFormat="1" x14ac:dyDescent="0.25">
      <c r="A1704" s="135">
        <v>1696</v>
      </c>
      <c r="B1704" s="226" t="s">
        <v>3467</v>
      </c>
      <c r="C1704" s="228" t="s">
        <v>3468</v>
      </c>
      <c r="D1704" s="227">
        <v>6389.9</v>
      </c>
    </row>
    <row r="1705" spans="1:4" s="4" customFormat="1" ht="63.75" x14ac:dyDescent="0.25">
      <c r="A1705" s="135">
        <v>1697</v>
      </c>
      <c r="B1705" s="226" t="s">
        <v>3469</v>
      </c>
      <c r="C1705" s="228" t="s">
        <v>3470</v>
      </c>
      <c r="D1705" s="227">
        <v>15895</v>
      </c>
    </row>
    <row r="1706" spans="1:4" s="4" customFormat="1" ht="25.5" x14ac:dyDescent="0.25">
      <c r="A1706" s="135">
        <v>1698</v>
      </c>
      <c r="B1706" s="226" t="s">
        <v>3471</v>
      </c>
      <c r="C1706" s="228" t="s">
        <v>3472</v>
      </c>
      <c r="D1706" s="227">
        <v>39256.230000000003</v>
      </c>
    </row>
    <row r="1707" spans="1:4" s="4" customFormat="1" ht="25.5" x14ac:dyDescent="0.25">
      <c r="A1707" s="135">
        <v>1699</v>
      </c>
      <c r="B1707" s="226" t="s">
        <v>3473</v>
      </c>
      <c r="C1707" s="228" t="s">
        <v>3474</v>
      </c>
      <c r="D1707" s="227">
        <v>45983.839999999997</v>
      </c>
    </row>
    <row r="1708" spans="1:4" s="4" customFormat="1" x14ac:dyDescent="0.25">
      <c r="A1708" s="135">
        <v>1700</v>
      </c>
      <c r="B1708" s="226" t="s">
        <v>3475</v>
      </c>
      <c r="C1708" s="228" t="s">
        <v>3476</v>
      </c>
      <c r="D1708" s="227">
        <v>51517.5</v>
      </c>
    </row>
    <row r="1709" spans="1:4" s="4" customFormat="1" ht="25.5" x14ac:dyDescent="0.25">
      <c r="A1709" s="135">
        <v>1701</v>
      </c>
      <c r="B1709" s="226" t="s">
        <v>3477</v>
      </c>
      <c r="C1709" s="228" t="s">
        <v>3478</v>
      </c>
      <c r="D1709" s="227">
        <v>48385.919999999998</v>
      </c>
    </row>
    <row r="1710" spans="1:4" s="4" customFormat="1" ht="38.25" x14ac:dyDescent="0.25">
      <c r="A1710" s="135">
        <v>1702</v>
      </c>
      <c r="B1710" s="226" t="s">
        <v>3479</v>
      </c>
      <c r="C1710" s="228" t="s">
        <v>3480</v>
      </c>
      <c r="D1710" s="227">
        <v>54557.4</v>
      </c>
    </row>
    <row r="1711" spans="1:4" s="4" customFormat="1" ht="25.5" x14ac:dyDescent="0.25">
      <c r="A1711" s="135">
        <v>1703</v>
      </c>
      <c r="B1711" s="226" t="s">
        <v>3481</v>
      </c>
      <c r="C1711" s="228" t="s">
        <v>3482</v>
      </c>
      <c r="D1711" s="227">
        <v>114335.91</v>
      </c>
    </row>
    <row r="1712" spans="1:4" s="4" customFormat="1" ht="25.5" x14ac:dyDescent="0.25">
      <c r="A1712" s="135">
        <v>1704</v>
      </c>
      <c r="B1712" s="226" t="s">
        <v>3483</v>
      </c>
      <c r="C1712" s="228" t="s">
        <v>3484</v>
      </c>
      <c r="D1712" s="227">
        <v>9228.7800000000007</v>
      </c>
    </row>
    <row r="1713" spans="1:4" s="4" customFormat="1" x14ac:dyDescent="0.25">
      <c r="A1713" s="135">
        <v>1705</v>
      </c>
      <c r="B1713" s="226" t="s">
        <v>3485</v>
      </c>
      <c r="C1713" s="228" t="s">
        <v>3486</v>
      </c>
      <c r="D1713" s="227">
        <v>12115.44</v>
      </c>
    </row>
    <row r="1714" spans="1:4" s="4" customFormat="1" ht="25.5" x14ac:dyDescent="0.25">
      <c r="A1714" s="135">
        <v>1706</v>
      </c>
      <c r="B1714" s="226" t="s">
        <v>3487</v>
      </c>
      <c r="C1714" s="228" t="s">
        <v>3488</v>
      </c>
      <c r="D1714" s="227">
        <v>48385.919999999998</v>
      </c>
    </row>
    <row r="1715" spans="1:4" s="4" customFormat="1" ht="25.5" x14ac:dyDescent="0.25">
      <c r="A1715" s="135">
        <v>1707</v>
      </c>
      <c r="B1715" s="226" t="s">
        <v>3489</v>
      </c>
      <c r="C1715" s="228" t="s">
        <v>3490</v>
      </c>
      <c r="D1715" s="227">
        <v>39768.6</v>
      </c>
    </row>
    <row r="1716" spans="1:4" s="4" customFormat="1" ht="25.5" x14ac:dyDescent="0.25">
      <c r="A1716" s="135">
        <v>1708</v>
      </c>
      <c r="B1716" s="226" t="s">
        <v>3491</v>
      </c>
      <c r="C1716" s="228" t="s">
        <v>3492</v>
      </c>
      <c r="D1716" s="227">
        <v>35592.660000000003</v>
      </c>
    </row>
    <row r="1717" spans="1:4" s="4" customFormat="1" ht="25.5" x14ac:dyDescent="0.25">
      <c r="A1717" s="135">
        <v>1709</v>
      </c>
      <c r="B1717" s="226" t="s">
        <v>3493</v>
      </c>
      <c r="C1717" s="228" t="s">
        <v>3494</v>
      </c>
      <c r="D1717" s="227">
        <v>51311.43</v>
      </c>
    </row>
    <row r="1718" spans="1:4" s="4" customFormat="1" ht="25.5" x14ac:dyDescent="0.25">
      <c r="A1718" s="135">
        <v>1710</v>
      </c>
      <c r="B1718" s="226" t="s">
        <v>3495</v>
      </c>
      <c r="C1718" s="228" t="s">
        <v>3496</v>
      </c>
      <c r="D1718" s="227">
        <v>35216.9</v>
      </c>
    </row>
    <row r="1719" spans="1:4" s="4" customFormat="1" ht="25.5" x14ac:dyDescent="0.25">
      <c r="A1719" s="135">
        <v>1711</v>
      </c>
      <c r="B1719" s="226" t="s">
        <v>3497</v>
      </c>
      <c r="C1719" s="228" t="s">
        <v>3498</v>
      </c>
      <c r="D1719" s="227">
        <v>126276.05</v>
      </c>
    </row>
    <row r="1720" spans="1:4" s="4" customFormat="1" x14ac:dyDescent="0.25">
      <c r="A1720" s="135">
        <v>1712</v>
      </c>
      <c r="B1720" s="226" t="s">
        <v>3499</v>
      </c>
      <c r="C1720" s="228" t="s">
        <v>3500</v>
      </c>
      <c r="D1720" s="227">
        <v>75361.259999999995</v>
      </c>
    </row>
    <row r="1721" spans="1:4" s="4" customFormat="1" x14ac:dyDescent="0.25">
      <c r="A1721" s="135">
        <v>1713</v>
      </c>
      <c r="B1721" s="226" t="s">
        <v>3501</v>
      </c>
      <c r="C1721" s="228" t="s">
        <v>3502</v>
      </c>
      <c r="D1721" s="227">
        <v>10530</v>
      </c>
    </row>
    <row r="1722" spans="1:4" s="4" customFormat="1" ht="25.5" x14ac:dyDescent="0.25">
      <c r="A1722" s="135">
        <v>1714</v>
      </c>
      <c r="B1722" s="226" t="s">
        <v>3503</v>
      </c>
      <c r="C1722" s="228" t="s">
        <v>3504</v>
      </c>
      <c r="D1722" s="227">
        <v>3467.12</v>
      </c>
    </row>
    <row r="1723" spans="1:4" s="4" customFormat="1" x14ac:dyDescent="0.25">
      <c r="A1723" s="135">
        <v>1715</v>
      </c>
      <c r="B1723" s="226" t="s">
        <v>3505</v>
      </c>
      <c r="C1723" s="228" t="s">
        <v>3506</v>
      </c>
      <c r="D1723" s="227">
        <v>5719.5</v>
      </c>
    </row>
    <row r="1724" spans="1:4" s="4" customFormat="1" ht="38.25" x14ac:dyDescent="0.25">
      <c r="A1724" s="135">
        <v>1716</v>
      </c>
      <c r="B1724" s="226" t="s">
        <v>3507</v>
      </c>
      <c r="C1724" s="228" t="s">
        <v>3508</v>
      </c>
      <c r="D1724" s="227">
        <v>68965.52</v>
      </c>
    </row>
    <row r="1725" spans="1:4" s="4" customFormat="1" ht="38.25" x14ac:dyDescent="0.25">
      <c r="A1725" s="135">
        <v>1717</v>
      </c>
      <c r="B1725" s="226" t="s">
        <v>3509</v>
      </c>
      <c r="C1725" s="228" t="s">
        <v>3510</v>
      </c>
      <c r="D1725" s="227">
        <v>10344.83</v>
      </c>
    </row>
    <row r="1726" spans="1:4" s="4" customFormat="1" ht="38.25" x14ac:dyDescent="0.25">
      <c r="A1726" s="135">
        <v>1718</v>
      </c>
      <c r="B1726" s="226" t="s">
        <v>3511</v>
      </c>
      <c r="C1726" s="228" t="s">
        <v>3512</v>
      </c>
      <c r="D1726" s="227">
        <v>90517</v>
      </c>
    </row>
    <row r="1727" spans="1:4" s="4" customFormat="1" ht="38.25" x14ac:dyDescent="0.25">
      <c r="A1727" s="135">
        <v>1719</v>
      </c>
      <c r="B1727" s="226" t="s">
        <v>3513</v>
      </c>
      <c r="C1727" s="228" t="s">
        <v>3514</v>
      </c>
      <c r="D1727" s="227">
        <v>68968.52</v>
      </c>
    </row>
    <row r="1728" spans="1:4" s="4" customFormat="1" ht="38.25" x14ac:dyDescent="0.25">
      <c r="A1728" s="135">
        <v>1720</v>
      </c>
      <c r="B1728" s="226" t="s">
        <v>3515</v>
      </c>
      <c r="C1728" s="228" t="s">
        <v>3516</v>
      </c>
      <c r="D1728" s="227">
        <v>90517</v>
      </c>
    </row>
    <row r="1729" spans="1:4" s="4" customFormat="1" ht="38.25" x14ac:dyDescent="0.25">
      <c r="A1729" s="135">
        <v>1721</v>
      </c>
      <c r="B1729" s="226" t="s">
        <v>3517</v>
      </c>
      <c r="C1729" s="228" t="s">
        <v>3518</v>
      </c>
      <c r="D1729" s="227">
        <v>10344.83</v>
      </c>
    </row>
    <row r="1730" spans="1:4" s="4" customFormat="1" ht="38.25" x14ac:dyDescent="0.25">
      <c r="A1730" s="135">
        <v>1722</v>
      </c>
      <c r="B1730" s="226" t="s">
        <v>3519</v>
      </c>
      <c r="C1730" s="228" t="s">
        <v>3520</v>
      </c>
      <c r="D1730" s="227">
        <v>105000</v>
      </c>
    </row>
    <row r="1731" spans="1:4" s="4" customFormat="1" ht="38.25" x14ac:dyDescent="0.25">
      <c r="A1731" s="135">
        <v>1723</v>
      </c>
      <c r="B1731" s="226" t="s">
        <v>3521</v>
      </c>
      <c r="C1731" s="228" t="s">
        <v>3522</v>
      </c>
      <c r="D1731" s="227">
        <v>44700</v>
      </c>
    </row>
    <row r="1732" spans="1:4" s="4" customFormat="1" x14ac:dyDescent="0.25">
      <c r="A1732" s="135">
        <v>1724</v>
      </c>
      <c r="B1732" s="226" t="s">
        <v>3523</v>
      </c>
      <c r="C1732" s="228" t="s">
        <v>3074</v>
      </c>
      <c r="D1732" s="227">
        <v>47500</v>
      </c>
    </row>
    <row r="1733" spans="1:4" s="4" customFormat="1" x14ac:dyDescent="0.25">
      <c r="A1733" s="135">
        <v>1725</v>
      </c>
      <c r="B1733" s="226" t="s">
        <v>3524</v>
      </c>
      <c r="C1733" s="228" t="s">
        <v>3525</v>
      </c>
      <c r="D1733" s="227">
        <v>25650</v>
      </c>
    </row>
    <row r="1734" spans="1:4" s="4" customFormat="1" x14ac:dyDescent="0.25">
      <c r="A1734" s="135">
        <v>1726</v>
      </c>
      <c r="B1734" s="226" t="s">
        <v>3526</v>
      </c>
      <c r="C1734" s="228" t="s">
        <v>3527</v>
      </c>
      <c r="D1734" s="227">
        <v>665</v>
      </c>
    </row>
    <row r="1735" spans="1:4" s="4" customFormat="1" ht="25.5" x14ac:dyDescent="0.25">
      <c r="A1735" s="135">
        <v>1727</v>
      </c>
      <c r="B1735" s="226" t="s">
        <v>3528</v>
      </c>
      <c r="C1735" s="228" t="s">
        <v>3529</v>
      </c>
      <c r="D1735" s="227">
        <v>1364.34</v>
      </c>
    </row>
    <row r="1736" spans="1:4" s="4" customFormat="1" ht="25.5" x14ac:dyDescent="0.25">
      <c r="A1736" s="135">
        <v>1728</v>
      </c>
      <c r="B1736" s="226" t="s">
        <v>3530</v>
      </c>
      <c r="C1736" s="228" t="s">
        <v>3531</v>
      </c>
      <c r="D1736" s="227">
        <v>840</v>
      </c>
    </row>
    <row r="1737" spans="1:4" s="4" customFormat="1" ht="38.25" x14ac:dyDescent="0.25">
      <c r="A1737" s="135">
        <v>1729</v>
      </c>
      <c r="B1737" s="226" t="s">
        <v>3532</v>
      </c>
      <c r="C1737" s="228" t="s">
        <v>3533</v>
      </c>
      <c r="D1737" s="227">
        <v>170</v>
      </c>
    </row>
    <row r="1738" spans="1:4" s="4" customFormat="1" ht="38.25" x14ac:dyDescent="0.25">
      <c r="A1738" s="135">
        <v>1730</v>
      </c>
      <c r="B1738" s="226" t="s">
        <v>3534</v>
      </c>
      <c r="C1738" s="228" t="s">
        <v>3535</v>
      </c>
      <c r="D1738" s="227">
        <v>130</v>
      </c>
    </row>
    <row r="1739" spans="1:4" s="4" customFormat="1" ht="25.5" x14ac:dyDescent="0.25">
      <c r="A1739" s="135">
        <v>1731</v>
      </c>
      <c r="B1739" s="226" t="s">
        <v>3536</v>
      </c>
      <c r="C1739" s="228" t="s">
        <v>3537</v>
      </c>
      <c r="D1739" s="227">
        <v>90</v>
      </c>
    </row>
    <row r="1740" spans="1:4" s="4" customFormat="1" x14ac:dyDescent="0.25">
      <c r="A1740" s="135">
        <v>1732</v>
      </c>
      <c r="B1740" s="226" t="s">
        <v>3538</v>
      </c>
      <c r="C1740" s="228" t="s">
        <v>3539</v>
      </c>
      <c r="D1740" s="227">
        <v>142.5</v>
      </c>
    </row>
    <row r="1741" spans="1:4" s="4" customFormat="1" x14ac:dyDescent="0.25">
      <c r="A1741" s="135">
        <v>1733</v>
      </c>
      <c r="B1741" s="226" t="s">
        <v>3540</v>
      </c>
      <c r="C1741" s="228" t="s">
        <v>3539</v>
      </c>
      <c r="D1741" s="227">
        <v>142.5</v>
      </c>
    </row>
    <row r="1742" spans="1:4" s="4" customFormat="1" x14ac:dyDescent="0.25">
      <c r="A1742" s="135">
        <v>1734</v>
      </c>
      <c r="B1742" s="226" t="s">
        <v>3541</v>
      </c>
      <c r="C1742" s="228" t="s">
        <v>3240</v>
      </c>
      <c r="D1742" s="227">
        <v>57.5</v>
      </c>
    </row>
    <row r="1743" spans="1:4" s="4" customFormat="1" x14ac:dyDescent="0.25">
      <c r="A1743" s="135">
        <v>1735</v>
      </c>
      <c r="B1743" s="226" t="s">
        <v>3542</v>
      </c>
      <c r="C1743" s="228" t="s">
        <v>3543</v>
      </c>
      <c r="D1743" s="227">
        <v>200</v>
      </c>
    </row>
    <row r="1744" spans="1:4" s="4" customFormat="1" x14ac:dyDescent="0.25">
      <c r="A1744" s="135">
        <v>1736</v>
      </c>
      <c r="B1744" s="226" t="s">
        <v>3544</v>
      </c>
      <c r="C1744" s="228" t="s">
        <v>3545</v>
      </c>
      <c r="D1744" s="227">
        <v>54</v>
      </c>
    </row>
    <row r="1745" spans="1:4" s="4" customFormat="1" x14ac:dyDescent="0.25">
      <c r="A1745" s="135">
        <v>1737</v>
      </c>
      <c r="B1745" s="226" t="s">
        <v>3546</v>
      </c>
      <c r="C1745" s="228" t="s">
        <v>3547</v>
      </c>
      <c r="D1745" s="227">
        <v>2118.1999999999998</v>
      </c>
    </row>
    <row r="1746" spans="1:4" s="4" customFormat="1" ht="25.5" x14ac:dyDescent="0.25">
      <c r="A1746" s="135">
        <v>1738</v>
      </c>
      <c r="B1746" s="226" t="s">
        <v>3548</v>
      </c>
      <c r="C1746" s="228" t="s">
        <v>3549</v>
      </c>
      <c r="D1746" s="227">
        <v>2758.51</v>
      </c>
    </row>
    <row r="1747" spans="1:4" s="4" customFormat="1" ht="38.25" x14ac:dyDescent="0.25">
      <c r="A1747" s="135">
        <v>1739</v>
      </c>
      <c r="B1747" s="226" t="s">
        <v>3550</v>
      </c>
      <c r="C1747" s="228" t="s">
        <v>3551</v>
      </c>
      <c r="D1747" s="227">
        <v>1500</v>
      </c>
    </row>
    <row r="1748" spans="1:4" s="4" customFormat="1" ht="25.5" x14ac:dyDescent="0.25">
      <c r="A1748" s="135">
        <v>1740</v>
      </c>
      <c r="B1748" s="226" t="s">
        <v>3552</v>
      </c>
      <c r="C1748" s="228" t="s">
        <v>3553</v>
      </c>
      <c r="D1748" s="227">
        <v>3200</v>
      </c>
    </row>
    <row r="1749" spans="1:4" s="4" customFormat="1" ht="38.25" x14ac:dyDescent="0.25">
      <c r="A1749" s="135">
        <v>1741</v>
      </c>
      <c r="B1749" s="226" t="s">
        <v>3554</v>
      </c>
      <c r="C1749" s="228" t="s">
        <v>3555</v>
      </c>
      <c r="D1749" s="227">
        <v>10373.91</v>
      </c>
    </row>
    <row r="1750" spans="1:4" s="4" customFormat="1" ht="51" x14ac:dyDescent="0.25">
      <c r="A1750" s="135">
        <v>1742</v>
      </c>
      <c r="B1750" s="226" t="s">
        <v>3556</v>
      </c>
      <c r="C1750" s="228" t="s">
        <v>3557</v>
      </c>
      <c r="D1750" s="227">
        <v>7815</v>
      </c>
    </row>
    <row r="1751" spans="1:4" s="4" customFormat="1" ht="63.75" x14ac:dyDescent="0.25">
      <c r="A1751" s="135">
        <v>1743</v>
      </c>
      <c r="B1751" s="226" t="s">
        <v>3558</v>
      </c>
      <c r="C1751" s="228" t="s">
        <v>3559</v>
      </c>
      <c r="D1751" s="227">
        <v>8152.17</v>
      </c>
    </row>
    <row r="1752" spans="1:4" s="4" customFormat="1" ht="51" x14ac:dyDescent="0.25">
      <c r="A1752" s="135">
        <v>1744</v>
      </c>
      <c r="B1752" s="226" t="s">
        <v>3560</v>
      </c>
      <c r="C1752" s="228" t="s">
        <v>3561</v>
      </c>
      <c r="D1752" s="227">
        <v>10741</v>
      </c>
    </row>
    <row r="1753" spans="1:4" s="4" customFormat="1" ht="51" x14ac:dyDescent="0.25">
      <c r="A1753" s="135">
        <v>1745</v>
      </c>
      <c r="B1753" s="226" t="s">
        <v>3534</v>
      </c>
      <c r="C1753" s="228" t="s">
        <v>3562</v>
      </c>
      <c r="D1753" s="227">
        <v>10741</v>
      </c>
    </row>
    <row r="1754" spans="1:4" s="4" customFormat="1" ht="25.5" x14ac:dyDescent="0.25">
      <c r="A1754" s="135">
        <v>1746</v>
      </c>
      <c r="B1754" s="226" t="s">
        <v>3536</v>
      </c>
      <c r="C1754" s="228" t="s">
        <v>3563</v>
      </c>
      <c r="D1754" s="227">
        <v>2346.96</v>
      </c>
    </row>
    <row r="1755" spans="1:4" s="4" customFormat="1" x14ac:dyDescent="0.25">
      <c r="A1755" s="135">
        <v>1747</v>
      </c>
      <c r="B1755" s="226" t="s">
        <v>3564</v>
      </c>
      <c r="C1755" s="228" t="s">
        <v>3565</v>
      </c>
      <c r="D1755" s="227">
        <v>390</v>
      </c>
    </row>
    <row r="1756" spans="1:4" s="4" customFormat="1" ht="25.5" x14ac:dyDescent="0.25">
      <c r="A1756" s="135">
        <v>1748</v>
      </c>
      <c r="B1756" s="226" t="s">
        <v>3566</v>
      </c>
      <c r="C1756" s="228" t="s">
        <v>3567</v>
      </c>
      <c r="D1756" s="227">
        <v>1450</v>
      </c>
    </row>
    <row r="1757" spans="1:4" s="4" customFormat="1" x14ac:dyDescent="0.25">
      <c r="A1757" s="135">
        <v>1749</v>
      </c>
      <c r="B1757" s="226" t="s">
        <v>3568</v>
      </c>
      <c r="C1757" s="228" t="s">
        <v>3569</v>
      </c>
      <c r="D1757" s="227">
        <v>390</v>
      </c>
    </row>
    <row r="1758" spans="1:4" s="4" customFormat="1" x14ac:dyDescent="0.25">
      <c r="A1758" s="135">
        <v>1750</v>
      </c>
      <c r="B1758" s="226" t="s">
        <v>3570</v>
      </c>
      <c r="C1758" s="228" t="s">
        <v>3571</v>
      </c>
      <c r="D1758" s="227">
        <v>219720</v>
      </c>
    </row>
    <row r="1759" spans="1:4" s="4" customFormat="1" x14ac:dyDescent="0.25">
      <c r="A1759" s="135">
        <v>1751</v>
      </c>
      <c r="B1759" s="226" t="s">
        <v>3572</v>
      </c>
      <c r="C1759" s="228" t="s">
        <v>3573</v>
      </c>
      <c r="D1759" s="227">
        <v>9935</v>
      </c>
    </row>
    <row r="1760" spans="1:4" s="4" customFormat="1" x14ac:dyDescent="0.25">
      <c r="A1760" s="135">
        <v>1752</v>
      </c>
      <c r="B1760" s="226" t="s">
        <v>3574</v>
      </c>
      <c r="C1760" s="228" t="s">
        <v>3575</v>
      </c>
      <c r="D1760" s="227">
        <v>53671.519999999997</v>
      </c>
    </row>
    <row r="1761" spans="1:4" s="4" customFormat="1" x14ac:dyDescent="0.25">
      <c r="A1761" s="135">
        <v>1753</v>
      </c>
      <c r="B1761" s="226" t="s">
        <v>3576</v>
      </c>
      <c r="C1761" s="228" t="s">
        <v>3577</v>
      </c>
      <c r="D1761" s="227">
        <v>155991.14000000001</v>
      </c>
    </row>
    <row r="1762" spans="1:4" s="4" customFormat="1" x14ac:dyDescent="0.25">
      <c r="A1762" s="135">
        <v>1754</v>
      </c>
      <c r="B1762" s="226" t="s">
        <v>3578</v>
      </c>
      <c r="C1762" s="228" t="s">
        <v>3579</v>
      </c>
      <c r="D1762" s="227">
        <v>39034.660000000003</v>
      </c>
    </row>
    <row r="1763" spans="1:4" s="4" customFormat="1" x14ac:dyDescent="0.25">
      <c r="A1763" s="135">
        <v>1755</v>
      </c>
      <c r="B1763" s="226" t="s">
        <v>3580</v>
      </c>
      <c r="C1763" s="228" t="s">
        <v>3581</v>
      </c>
      <c r="D1763" s="227">
        <v>118980.14</v>
      </c>
    </row>
    <row r="1764" spans="1:4" s="4" customFormat="1" x14ac:dyDescent="0.25">
      <c r="A1764" s="135">
        <v>1756</v>
      </c>
      <c r="B1764" s="226" t="s">
        <v>3582</v>
      </c>
      <c r="C1764" s="228" t="s">
        <v>3581</v>
      </c>
      <c r="D1764" s="227">
        <v>125000.05</v>
      </c>
    </row>
    <row r="1765" spans="1:4" s="4" customFormat="1" x14ac:dyDescent="0.25">
      <c r="A1765" s="135">
        <v>1757</v>
      </c>
      <c r="B1765" s="226" t="s">
        <v>3583</v>
      </c>
      <c r="C1765" s="228" t="s">
        <v>3584</v>
      </c>
      <c r="D1765" s="227">
        <v>102873.12</v>
      </c>
    </row>
    <row r="1766" spans="1:4" s="4" customFormat="1" x14ac:dyDescent="0.25">
      <c r="A1766" s="135">
        <v>1758</v>
      </c>
      <c r="B1766" s="226" t="s">
        <v>3585</v>
      </c>
      <c r="C1766" s="228" t="s">
        <v>3586</v>
      </c>
      <c r="D1766" s="227">
        <v>72969.61</v>
      </c>
    </row>
    <row r="1767" spans="1:4" s="4" customFormat="1" ht="25.5" x14ac:dyDescent="0.25">
      <c r="A1767" s="135">
        <v>1759</v>
      </c>
      <c r="B1767" s="226" t="s">
        <v>3587</v>
      </c>
      <c r="C1767" s="228" t="s">
        <v>3588</v>
      </c>
      <c r="D1767" s="227">
        <v>132550</v>
      </c>
    </row>
    <row r="1768" spans="1:4" s="4" customFormat="1" x14ac:dyDescent="0.25">
      <c r="A1768" s="135">
        <v>1760</v>
      </c>
      <c r="B1768" s="226" t="s">
        <v>3589</v>
      </c>
      <c r="C1768" s="228" t="s">
        <v>3590</v>
      </c>
      <c r="D1768" s="227">
        <v>141508.79999999999</v>
      </c>
    </row>
    <row r="1769" spans="1:4" s="4" customFormat="1" ht="25.5" x14ac:dyDescent="0.25">
      <c r="A1769" s="135">
        <v>1761</v>
      </c>
      <c r="B1769" s="226" t="s">
        <v>3591</v>
      </c>
      <c r="C1769" s="228" t="s">
        <v>3592</v>
      </c>
      <c r="D1769" s="227">
        <v>246151.92</v>
      </c>
    </row>
    <row r="1770" spans="1:4" s="4" customFormat="1" x14ac:dyDescent="0.25">
      <c r="A1770" s="135">
        <v>1762</v>
      </c>
      <c r="B1770" s="226"/>
      <c r="C1770" s="228" t="s">
        <v>3593</v>
      </c>
      <c r="D1770" s="227"/>
    </row>
    <row r="1771" spans="1:4" s="4" customFormat="1" x14ac:dyDescent="0.25">
      <c r="A1771" s="135">
        <v>1763</v>
      </c>
      <c r="B1771" s="226" t="s">
        <v>3594</v>
      </c>
      <c r="C1771" s="228" t="s">
        <v>3595</v>
      </c>
      <c r="D1771" s="227">
        <v>18450</v>
      </c>
    </row>
    <row r="1772" spans="1:4" s="4" customFormat="1" x14ac:dyDescent="0.25">
      <c r="A1772" s="135">
        <v>1764</v>
      </c>
      <c r="B1772" s="226" t="s">
        <v>3596</v>
      </c>
      <c r="C1772" s="228" t="s">
        <v>3597</v>
      </c>
      <c r="D1772" s="227">
        <v>23950</v>
      </c>
    </row>
    <row r="1773" spans="1:4" s="4" customFormat="1" x14ac:dyDescent="0.25">
      <c r="A1773" s="135">
        <v>1765</v>
      </c>
      <c r="B1773" s="226" t="s">
        <v>3598</v>
      </c>
      <c r="C1773" s="228" t="s">
        <v>3599</v>
      </c>
      <c r="D1773" s="227">
        <v>6730</v>
      </c>
    </row>
    <row r="1774" spans="1:4" s="4" customFormat="1" x14ac:dyDescent="0.25">
      <c r="A1774" s="135">
        <v>1766</v>
      </c>
      <c r="B1774" s="226" t="s">
        <v>3600</v>
      </c>
      <c r="C1774" s="228" t="s">
        <v>3601</v>
      </c>
      <c r="D1774" s="227">
        <v>99826.65</v>
      </c>
    </row>
    <row r="1775" spans="1:4" s="4" customFormat="1" x14ac:dyDescent="0.25">
      <c r="A1775" s="135">
        <v>1767</v>
      </c>
      <c r="B1775" s="226" t="s">
        <v>3602</v>
      </c>
      <c r="C1775" s="228" t="s">
        <v>3603</v>
      </c>
      <c r="D1775" s="227">
        <v>43250</v>
      </c>
    </row>
    <row r="1776" spans="1:4" s="4" customFormat="1" x14ac:dyDescent="0.25">
      <c r="A1776" s="135">
        <v>1768</v>
      </c>
      <c r="B1776" s="226" t="s">
        <v>3604</v>
      </c>
      <c r="C1776" s="228" t="s">
        <v>3605</v>
      </c>
      <c r="D1776" s="227">
        <v>112051.5</v>
      </c>
    </row>
    <row r="1777" spans="1:4" s="4" customFormat="1" x14ac:dyDescent="0.25">
      <c r="A1777" s="135">
        <v>1769</v>
      </c>
      <c r="B1777" s="226" t="s">
        <v>3606</v>
      </c>
      <c r="C1777" s="228" t="s">
        <v>3607</v>
      </c>
      <c r="D1777" s="227">
        <v>105445.09</v>
      </c>
    </row>
    <row r="1778" spans="1:4" s="4" customFormat="1" x14ac:dyDescent="0.25">
      <c r="A1778" s="135">
        <v>1770</v>
      </c>
      <c r="B1778" s="226" t="s">
        <v>3608</v>
      </c>
      <c r="C1778" s="228" t="s">
        <v>3609</v>
      </c>
      <c r="D1778" s="227">
        <v>69589.5</v>
      </c>
    </row>
    <row r="1779" spans="1:4" s="4" customFormat="1" x14ac:dyDescent="0.25">
      <c r="A1779" s="135">
        <v>1771</v>
      </c>
      <c r="B1779" s="226" t="s">
        <v>3610</v>
      </c>
      <c r="C1779" s="228" t="s">
        <v>3611</v>
      </c>
      <c r="D1779" s="227">
        <v>45000</v>
      </c>
    </row>
    <row r="1780" spans="1:4" s="4" customFormat="1" ht="25.5" x14ac:dyDescent="0.25">
      <c r="A1780" s="135">
        <v>1772</v>
      </c>
      <c r="B1780" s="226" t="s">
        <v>3612</v>
      </c>
      <c r="C1780" s="228" t="s">
        <v>3613</v>
      </c>
      <c r="D1780" s="227">
        <v>22500</v>
      </c>
    </row>
    <row r="1781" spans="1:4" s="4" customFormat="1" x14ac:dyDescent="0.25">
      <c r="A1781" s="135">
        <v>1773</v>
      </c>
      <c r="B1781" s="226" t="s">
        <v>3614</v>
      </c>
      <c r="C1781" s="228" t="s">
        <v>3615</v>
      </c>
      <c r="D1781" s="227">
        <v>32055</v>
      </c>
    </row>
    <row r="1782" spans="1:4" s="4" customFormat="1" x14ac:dyDescent="0.25">
      <c r="A1782" s="135">
        <v>1774</v>
      </c>
      <c r="B1782" s="226"/>
      <c r="C1782" s="228" t="s">
        <v>3615</v>
      </c>
      <c r="D1782" s="227"/>
    </row>
    <row r="1783" spans="1:4" s="4" customFormat="1" ht="25.5" x14ac:dyDescent="0.25">
      <c r="A1783" s="135">
        <v>1775</v>
      </c>
      <c r="B1783" s="226" t="s">
        <v>3616</v>
      </c>
      <c r="C1783" s="228" t="s">
        <v>3617</v>
      </c>
      <c r="D1783" s="227">
        <v>41887.5</v>
      </c>
    </row>
    <row r="1784" spans="1:4" s="4" customFormat="1" ht="25.5" x14ac:dyDescent="0.25">
      <c r="A1784" s="135">
        <v>1776</v>
      </c>
      <c r="B1784" s="226" t="s">
        <v>3618</v>
      </c>
      <c r="C1784" s="228" t="s">
        <v>3619</v>
      </c>
      <c r="D1784" s="227">
        <v>29209.55</v>
      </c>
    </row>
    <row r="1785" spans="1:4" s="4" customFormat="1" ht="25.5" x14ac:dyDescent="0.25">
      <c r="A1785" s="135">
        <v>1777</v>
      </c>
      <c r="B1785" s="226" t="s">
        <v>3620</v>
      </c>
      <c r="C1785" s="228" t="s">
        <v>3621</v>
      </c>
      <c r="D1785" s="227">
        <v>25260</v>
      </c>
    </row>
    <row r="1786" spans="1:4" s="4" customFormat="1" x14ac:dyDescent="0.25">
      <c r="A1786" s="135">
        <v>1778</v>
      </c>
      <c r="B1786" s="226" t="s">
        <v>3622</v>
      </c>
      <c r="C1786" s="228" t="s">
        <v>3623</v>
      </c>
      <c r="D1786" s="227">
        <v>35112</v>
      </c>
    </row>
    <row r="1787" spans="1:4" s="4" customFormat="1" x14ac:dyDescent="0.25">
      <c r="A1787" s="135">
        <v>1779</v>
      </c>
      <c r="B1787" s="226" t="s">
        <v>3624</v>
      </c>
      <c r="C1787" s="228" t="s">
        <v>3623</v>
      </c>
      <c r="D1787" s="227">
        <v>84750</v>
      </c>
    </row>
    <row r="1788" spans="1:4" s="4" customFormat="1" x14ac:dyDescent="0.25">
      <c r="A1788" s="135">
        <v>1780</v>
      </c>
      <c r="B1788" s="226" t="s">
        <v>3625</v>
      </c>
      <c r="C1788" s="228" t="s">
        <v>3626</v>
      </c>
      <c r="D1788" s="227">
        <v>105232.5</v>
      </c>
    </row>
    <row r="1789" spans="1:4" s="4" customFormat="1" x14ac:dyDescent="0.25">
      <c r="A1789" s="135">
        <v>1781</v>
      </c>
      <c r="B1789" s="226" t="s">
        <v>3627</v>
      </c>
      <c r="C1789" s="228" t="s">
        <v>3626</v>
      </c>
      <c r="D1789" s="227">
        <v>147622.5</v>
      </c>
    </row>
    <row r="1790" spans="1:4" s="4" customFormat="1" ht="25.5" x14ac:dyDescent="0.25">
      <c r="A1790" s="135">
        <v>1782</v>
      </c>
      <c r="B1790" s="226" t="s">
        <v>3628</v>
      </c>
      <c r="C1790" s="228" t="s">
        <v>3629</v>
      </c>
      <c r="D1790" s="227">
        <v>179379.17</v>
      </c>
    </row>
    <row r="1791" spans="1:4" s="4" customFormat="1" x14ac:dyDescent="0.25">
      <c r="A1791" s="135">
        <v>1783</v>
      </c>
      <c r="B1791" s="226" t="s">
        <v>3630</v>
      </c>
      <c r="C1791" s="228" t="s">
        <v>3607</v>
      </c>
      <c r="D1791" s="227">
        <v>38998.1</v>
      </c>
    </row>
    <row r="1792" spans="1:4" s="4" customFormat="1" x14ac:dyDescent="0.25">
      <c r="A1792" s="135">
        <v>1784</v>
      </c>
      <c r="B1792" s="226" t="s">
        <v>3631</v>
      </c>
      <c r="C1792" s="228" t="s">
        <v>3632</v>
      </c>
      <c r="D1792" s="227">
        <v>126304.63</v>
      </c>
    </row>
    <row r="1793" spans="1:4" s="4" customFormat="1" x14ac:dyDescent="0.25">
      <c r="A1793" s="135">
        <v>1785</v>
      </c>
      <c r="B1793" s="226" t="s">
        <v>3633</v>
      </c>
      <c r="C1793" s="228" t="s">
        <v>3634</v>
      </c>
      <c r="D1793" s="227">
        <v>143124.35999999999</v>
      </c>
    </row>
    <row r="1794" spans="1:4" s="4" customFormat="1" x14ac:dyDescent="0.25">
      <c r="A1794" s="135">
        <v>1786</v>
      </c>
      <c r="B1794" s="226" t="s">
        <v>3635</v>
      </c>
      <c r="C1794" s="228" t="s">
        <v>3607</v>
      </c>
      <c r="D1794" s="227">
        <v>39993.339999999997</v>
      </c>
    </row>
    <row r="1795" spans="1:4" s="4" customFormat="1" x14ac:dyDescent="0.25">
      <c r="A1795" s="135">
        <v>1787</v>
      </c>
      <c r="B1795" s="226" t="s">
        <v>3636</v>
      </c>
      <c r="C1795" s="228" t="s">
        <v>3632</v>
      </c>
      <c r="D1795" s="227">
        <v>95918.1</v>
      </c>
    </row>
    <row r="1796" spans="1:4" s="4" customFormat="1" x14ac:dyDescent="0.25">
      <c r="A1796" s="135">
        <v>1788</v>
      </c>
      <c r="B1796" s="226" t="s">
        <v>3637</v>
      </c>
      <c r="C1796" s="228" t="s">
        <v>3638</v>
      </c>
      <c r="D1796" s="227">
        <v>48931.35</v>
      </c>
    </row>
    <row r="1797" spans="1:4" s="4" customFormat="1" x14ac:dyDescent="0.25">
      <c r="A1797" s="135">
        <v>1789</v>
      </c>
      <c r="B1797" s="226" t="s">
        <v>3639</v>
      </c>
      <c r="C1797" s="228" t="s">
        <v>3640</v>
      </c>
      <c r="D1797" s="227">
        <v>374400</v>
      </c>
    </row>
    <row r="1798" spans="1:4" s="4" customFormat="1" x14ac:dyDescent="0.25">
      <c r="A1798" s="135">
        <v>1790</v>
      </c>
      <c r="B1798" s="226" t="s">
        <v>3641</v>
      </c>
      <c r="C1798" s="228" t="s">
        <v>3642</v>
      </c>
      <c r="D1798" s="227">
        <v>129964.51</v>
      </c>
    </row>
    <row r="1799" spans="1:4" s="4" customFormat="1" x14ac:dyDescent="0.25">
      <c r="A1799" s="135">
        <v>1791</v>
      </c>
      <c r="B1799" s="226" t="s">
        <v>3643</v>
      </c>
      <c r="C1799" s="228" t="s">
        <v>3644</v>
      </c>
      <c r="D1799" s="227">
        <v>48610</v>
      </c>
    </row>
    <row r="1800" spans="1:4" s="4" customFormat="1" x14ac:dyDescent="0.25">
      <c r="A1800" s="135">
        <v>1792</v>
      </c>
      <c r="B1800" s="226" t="s">
        <v>3645</v>
      </c>
      <c r="C1800" s="228" t="s">
        <v>3646</v>
      </c>
      <c r="D1800" s="227">
        <v>60280</v>
      </c>
    </row>
    <row r="1801" spans="1:4" s="4" customFormat="1" x14ac:dyDescent="0.25">
      <c r="A1801" s="135">
        <v>1793</v>
      </c>
      <c r="B1801" s="226" t="s">
        <v>3647</v>
      </c>
      <c r="C1801" s="228" t="s">
        <v>3648</v>
      </c>
      <c r="D1801" s="227">
        <v>55426.52</v>
      </c>
    </row>
    <row r="1802" spans="1:4" s="4" customFormat="1" x14ac:dyDescent="0.25">
      <c r="A1802" s="135">
        <v>1794</v>
      </c>
      <c r="B1802" s="226" t="s">
        <v>3649</v>
      </c>
      <c r="C1802" s="228" t="s">
        <v>3623</v>
      </c>
      <c r="D1802" s="227">
        <v>27876.52</v>
      </c>
    </row>
    <row r="1803" spans="1:4" s="4" customFormat="1" x14ac:dyDescent="0.25">
      <c r="A1803" s="135">
        <v>1795</v>
      </c>
      <c r="B1803" s="226" t="s">
        <v>3650</v>
      </c>
      <c r="C1803" s="228" t="s">
        <v>3623</v>
      </c>
      <c r="D1803" s="227">
        <v>27876.52</v>
      </c>
    </row>
    <row r="1804" spans="1:4" s="4" customFormat="1" x14ac:dyDescent="0.25">
      <c r="A1804" s="135">
        <v>1796</v>
      </c>
      <c r="B1804" s="226" t="s">
        <v>3651</v>
      </c>
      <c r="C1804" s="228" t="s">
        <v>3632</v>
      </c>
      <c r="D1804" s="227">
        <v>55426.52</v>
      </c>
    </row>
    <row r="1805" spans="1:4" s="4" customFormat="1" x14ac:dyDescent="0.25">
      <c r="A1805" s="135">
        <v>1797</v>
      </c>
      <c r="B1805" s="226" t="s">
        <v>3652</v>
      </c>
      <c r="C1805" s="228" t="s">
        <v>3653</v>
      </c>
      <c r="D1805" s="227">
        <v>2503317.06</v>
      </c>
    </row>
    <row r="1806" spans="1:4" s="4" customFormat="1" x14ac:dyDescent="0.25">
      <c r="A1806" s="135">
        <v>1798</v>
      </c>
      <c r="B1806" s="226" t="s">
        <v>3654</v>
      </c>
      <c r="C1806" s="228" t="s">
        <v>3655</v>
      </c>
      <c r="D1806" s="227">
        <v>32670</v>
      </c>
    </row>
    <row r="1807" spans="1:4" s="4" customFormat="1" x14ac:dyDescent="0.25">
      <c r="A1807" s="135">
        <v>1799</v>
      </c>
      <c r="B1807" s="226" t="s">
        <v>3656</v>
      </c>
      <c r="C1807" s="228" t="s">
        <v>3657</v>
      </c>
      <c r="D1807" s="227">
        <v>10000</v>
      </c>
    </row>
    <row r="1808" spans="1:4" s="4" customFormat="1" ht="25.5" x14ac:dyDescent="0.25">
      <c r="A1808" s="135">
        <v>1800</v>
      </c>
      <c r="B1808" s="226" t="s">
        <v>3658</v>
      </c>
      <c r="C1808" s="228" t="s">
        <v>3659</v>
      </c>
      <c r="D1808" s="227">
        <v>72749.97</v>
      </c>
    </row>
    <row r="1809" spans="1:4" s="4" customFormat="1" ht="25.5" x14ac:dyDescent="0.25">
      <c r="A1809" s="135">
        <v>1801</v>
      </c>
      <c r="B1809" s="226" t="s">
        <v>3660</v>
      </c>
      <c r="C1809" s="228" t="s">
        <v>3661</v>
      </c>
      <c r="D1809" s="227">
        <v>105050</v>
      </c>
    </row>
    <row r="1810" spans="1:4" s="4" customFormat="1" ht="25.5" x14ac:dyDescent="0.25">
      <c r="A1810" s="135">
        <v>1802</v>
      </c>
      <c r="B1810" s="226" t="s">
        <v>3662</v>
      </c>
      <c r="C1810" s="228" t="s">
        <v>3663</v>
      </c>
      <c r="D1810" s="227">
        <v>123794.44</v>
      </c>
    </row>
    <row r="1811" spans="1:4" s="4" customFormat="1" x14ac:dyDescent="0.25">
      <c r="A1811" s="135">
        <v>1803</v>
      </c>
      <c r="B1811" s="226" t="s">
        <v>3664</v>
      </c>
      <c r="C1811" s="228" t="s">
        <v>3665</v>
      </c>
      <c r="D1811" s="227">
        <v>56577.5</v>
      </c>
    </row>
    <row r="1812" spans="1:4" s="4" customFormat="1" ht="25.5" x14ac:dyDescent="0.25">
      <c r="A1812" s="135">
        <v>1804</v>
      </c>
      <c r="B1812" s="226" t="s">
        <v>3666</v>
      </c>
      <c r="C1812" s="228" t="s">
        <v>3663</v>
      </c>
      <c r="D1812" s="227">
        <v>110142.5</v>
      </c>
    </row>
    <row r="1813" spans="1:4" s="4" customFormat="1" x14ac:dyDescent="0.25">
      <c r="A1813" s="135">
        <v>1805</v>
      </c>
      <c r="B1813" s="226" t="s">
        <v>3667</v>
      </c>
      <c r="C1813" s="228" t="s">
        <v>3668</v>
      </c>
      <c r="D1813" s="227">
        <v>59200</v>
      </c>
    </row>
    <row r="1814" spans="1:4" s="4" customFormat="1" ht="25.5" x14ac:dyDescent="0.25">
      <c r="A1814" s="135">
        <v>1806</v>
      </c>
      <c r="B1814" s="226" t="s">
        <v>3669</v>
      </c>
      <c r="C1814" s="228" t="s">
        <v>3670</v>
      </c>
      <c r="D1814" s="227">
        <v>116205.8</v>
      </c>
    </row>
    <row r="1815" spans="1:4" s="4" customFormat="1" ht="25.5" x14ac:dyDescent="0.25">
      <c r="A1815" s="135">
        <v>1807</v>
      </c>
      <c r="B1815" s="226" t="s">
        <v>3671</v>
      </c>
      <c r="C1815" s="228" t="s">
        <v>3672</v>
      </c>
      <c r="D1815" s="227">
        <v>1</v>
      </c>
    </row>
    <row r="1816" spans="1:4" s="4" customFormat="1" ht="25.5" x14ac:dyDescent="0.25">
      <c r="A1816" s="135">
        <v>1808</v>
      </c>
      <c r="B1816" s="226" t="s">
        <v>3673</v>
      </c>
      <c r="C1816" s="228" t="s">
        <v>3674</v>
      </c>
      <c r="D1816" s="227">
        <v>1</v>
      </c>
    </row>
    <row r="1817" spans="1:4" s="4" customFormat="1" ht="25.5" x14ac:dyDescent="0.25">
      <c r="A1817" s="135">
        <v>1809</v>
      </c>
      <c r="B1817" s="226" t="s">
        <v>3675</v>
      </c>
      <c r="C1817" s="228" t="s">
        <v>3676</v>
      </c>
      <c r="D1817" s="227">
        <v>1</v>
      </c>
    </row>
    <row r="1818" spans="1:4" s="4" customFormat="1" ht="25.5" x14ac:dyDescent="0.25">
      <c r="A1818" s="135">
        <v>1810</v>
      </c>
      <c r="B1818" s="226" t="s">
        <v>3677</v>
      </c>
      <c r="C1818" s="228" t="s">
        <v>3676</v>
      </c>
      <c r="D1818" s="227">
        <v>1</v>
      </c>
    </row>
    <row r="1819" spans="1:4" s="4" customFormat="1" ht="25.5" x14ac:dyDescent="0.25">
      <c r="A1819" s="135">
        <v>1811</v>
      </c>
      <c r="B1819" s="226" t="s">
        <v>3678</v>
      </c>
      <c r="C1819" s="228" t="s">
        <v>3679</v>
      </c>
      <c r="D1819" s="227">
        <v>1</v>
      </c>
    </row>
    <row r="1820" spans="1:4" s="4" customFormat="1" ht="25.5" x14ac:dyDescent="0.25">
      <c r="A1820" s="135">
        <v>1812</v>
      </c>
      <c r="B1820" s="226" t="s">
        <v>3680</v>
      </c>
      <c r="C1820" s="228" t="s">
        <v>3679</v>
      </c>
      <c r="D1820" s="227">
        <v>1</v>
      </c>
    </row>
    <row r="1821" spans="1:4" s="4" customFormat="1" ht="25.5" x14ac:dyDescent="0.25">
      <c r="A1821" s="135">
        <v>1813</v>
      </c>
      <c r="B1821" s="226" t="s">
        <v>3673</v>
      </c>
      <c r="C1821" s="228" t="s">
        <v>3681</v>
      </c>
      <c r="D1821" s="227">
        <v>164909</v>
      </c>
    </row>
    <row r="1822" spans="1:4" s="4" customFormat="1" ht="25.5" x14ac:dyDescent="0.25">
      <c r="A1822" s="135">
        <v>1814</v>
      </c>
      <c r="B1822" s="226" t="s">
        <v>3675</v>
      </c>
      <c r="C1822" s="228" t="s">
        <v>3681</v>
      </c>
      <c r="D1822" s="227">
        <v>126453</v>
      </c>
    </row>
    <row r="1823" spans="1:4" s="4" customFormat="1" x14ac:dyDescent="0.25">
      <c r="A1823" s="135">
        <v>1815</v>
      </c>
      <c r="B1823" s="226" t="s">
        <v>3675</v>
      </c>
      <c r="C1823" s="228" t="s">
        <v>3682</v>
      </c>
      <c r="D1823" s="227">
        <v>36130</v>
      </c>
    </row>
    <row r="1824" spans="1:4" s="4" customFormat="1" x14ac:dyDescent="0.25">
      <c r="A1824" s="135">
        <v>1816</v>
      </c>
      <c r="B1824" s="226" t="s">
        <v>3677</v>
      </c>
      <c r="C1824" s="228" t="s">
        <v>3683</v>
      </c>
      <c r="D1824" s="227">
        <v>24000</v>
      </c>
    </row>
    <row r="1825" spans="1:4" s="4" customFormat="1" x14ac:dyDescent="0.25">
      <c r="A1825" s="135">
        <v>1817</v>
      </c>
      <c r="B1825" s="226" t="s">
        <v>3678</v>
      </c>
      <c r="C1825" s="228" t="s">
        <v>3623</v>
      </c>
      <c r="D1825" s="227">
        <v>19584</v>
      </c>
    </row>
    <row r="1826" spans="1:4" s="4" customFormat="1" x14ac:dyDescent="0.25">
      <c r="A1826" s="135">
        <v>1818</v>
      </c>
      <c r="B1826" s="226" t="s">
        <v>3680</v>
      </c>
      <c r="C1826" s="228" t="s">
        <v>3684</v>
      </c>
      <c r="D1826" s="227">
        <v>6739.2</v>
      </c>
    </row>
    <row r="1827" spans="1:4" s="4" customFormat="1" x14ac:dyDescent="0.25">
      <c r="A1827" s="135">
        <v>1819</v>
      </c>
      <c r="B1827" s="226" t="s">
        <v>3685</v>
      </c>
      <c r="C1827" s="228" t="s">
        <v>3686</v>
      </c>
      <c r="D1827" s="227">
        <v>78720</v>
      </c>
    </row>
    <row r="1828" spans="1:4" s="4" customFormat="1" x14ac:dyDescent="0.25">
      <c r="A1828" s="135">
        <v>1820</v>
      </c>
      <c r="B1828" s="226" t="s">
        <v>3687</v>
      </c>
      <c r="C1828" s="228" t="s">
        <v>3688</v>
      </c>
      <c r="D1828" s="227">
        <v>27300</v>
      </c>
    </row>
    <row r="1829" spans="1:4" s="4" customFormat="1" x14ac:dyDescent="0.25">
      <c r="A1829" s="135">
        <v>1821</v>
      </c>
      <c r="B1829" s="226" t="s">
        <v>3689</v>
      </c>
      <c r="C1829" s="228" t="s">
        <v>3690</v>
      </c>
      <c r="D1829" s="227">
        <v>14619.93</v>
      </c>
    </row>
    <row r="1830" spans="1:4" s="4" customFormat="1" x14ac:dyDescent="0.25">
      <c r="A1830" s="135">
        <v>1822</v>
      </c>
      <c r="B1830" s="226" t="s">
        <v>3691</v>
      </c>
      <c r="C1830" s="228" t="s">
        <v>3692</v>
      </c>
      <c r="D1830" s="227">
        <v>38448</v>
      </c>
    </row>
    <row r="1831" spans="1:4" s="4" customFormat="1" ht="25.5" x14ac:dyDescent="0.25">
      <c r="A1831" s="135">
        <v>1823</v>
      </c>
      <c r="B1831" s="226" t="s">
        <v>3693</v>
      </c>
      <c r="C1831" s="228" t="s">
        <v>3694</v>
      </c>
      <c r="D1831" s="227">
        <v>75431</v>
      </c>
    </row>
    <row r="1832" spans="1:4" s="4" customFormat="1" ht="25.5" x14ac:dyDescent="0.25">
      <c r="A1832" s="135">
        <v>1824</v>
      </c>
      <c r="B1832" s="226" t="s">
        <v>3695</v>
      </c>
      <c r="C1832" s="228" t="s">
        <v>3696</v>
      </c>
      <c r="D1832" s="227">
        <v>56028.79</v>
      </c>
    </row>
    <row r="1833" spans="1:4" s="4" customFormat="1" ht="25.5" x14ac:dyDescent="0.25">
      <c r="A1833" s="135">
        <v>1825</v>
      </c>
      <c r="B1833" s="226" t="s">
        <v>3697</v>
      </c>
      <c r="C1833" s="228" t="s">
        <v>3698</v>
      </c>
      <c r="D1833" s="227">
        <v>29793.1</v>
      </c>
    </row>
    <row r="1834" spans="1:4" s="4" customFormat="1" ht="25.5" x14ac:dyDescent="0.25">
      <c r="A1834" s="135">
        <v>1826</v>
      </c>
      <c r="B1834" s="226" t="s">
        <v>3699</v>
      </c>
      <c r="C1834" s="228" t="s">
        <v>3700</v>
      </c>
      <c r="D1834" s="227">
        <v>161220</v>
      </c>
    </row>
    <row r="1835" spans="1:4" s="4" customFormat="1" x14ac:dyDescent="0.25">
      <c r="A1835" s="135">
        <v>1827</v>
      </c>
      <c r="B1835" s="226" t="s">
        <v>3701</v>
      </c>
      <c r="C1835" s="228" t="s">
        <v>3702</v>
      </c>
      <c r="D1835" s="227">
        <v>54264</v>
      </c>
    </row>
    <row r="1836" spans="1:4" s="4" customFormat="1" ht="25.5" x14ac:dyDescent="0.25">
      <c r="A1836" s="135">
        <v>1828</v>
      </c>
      <c r="B1836" s="226" t="s">
        <v>3703</v>
      </c>
      <c r="C1836" s="228" t="s">
        <v>3704</v>
      </c>
      <c r="D1836" s="227">
        <v>24032.15</v>
      </c>
    </row>
    <row r="1837" spans="1:4" s="4" customFormat="1" ht="25.5" x14ac:dyDescent="0.25">
      <c r="A1837" s="135">
        <v>1829</v>
      </c>
      <c r="B1837" s="226" t="s">
        <v>3705</v>
      </c>
      <c r="C1837" s="228" t="s">
        <v>3706</v>
      </c>
      <c r="D1837" s="227">
        <v>46400</v>
      </c>
    </row>
    <row r="1838" spans="1:4" s="4" customFormat="1" ht="25.5" x14ac:dyDescent="0.25">
      <c r="A1838" s="135">
        <v>1830</v>
      </c>
      <c r="B1838" s="226" t="s">
        <v>3707</v>
      </c>
      <c r="C1838" s="228" t="s">
        <v>3706</v>
      </c>
      <c r="D1838" s="227">
        <v>46400</v>
      </c>
    </row>
    <row r="1839" spans="1:4" s="4" customFormat="1" ht="25.5" x14ac:dyDescent="0.25">
      <c r="A1839" s="135">
        <v>1831</v>
      </c>
      <c r="B1839" s="226" t="s">
        <v>3708</v>
      </c>
      <c r="C1839" s="228" t="s">
        <v>3709</v>
      </c>
      <c r="D1839" s="227">
        <v>77000</v>
      </c>
    </row>
    <row r="1840" spans="1:4" s="4" customFormat="1" ht="25.5" x14ac:dyDescent="0.25">
      <c r="A1840" s="135">
        <v>1832</v>
      </c>
      <c r="B1840" s="226" t="s">
        <v>3710</v>
      </c>
      <c r="C1840" s="228" t="s">
        <v>3709</v>
      </c>
      <c r="D1840" s="227">
        <v>77000</v>
      </c>
    </row>
    <row r="1841" spans="1:4" s="4" customFormat="1" ht="25.5" x14ac:dyDescent="0.25">
      <c r="A1841" s="135">
        <v>1833</v>
      </c>
      <c r="B1841" s="226" t="s">
        <v>3711</v>
      </c>
      <c r="C1841" s="228" t="s">
        <v>3712</v>
      </c>
      <c r="D1841" s="227">
        <v>237000</v>
      </c>
    </row>
    <row r="1842" spans="1:4" s="4" customFormat="1" ht="25.5" x14ac:dyDescent="0.25">
      <c r="A1842" s="135">
        <v>1834</v>
      </c>
      <c r="B1842" s="226" t="s">
        <v>3713</v>
      </c>
      <c r="C1842" s="228" t="s">
        <v>3712</v>
      </c>
      <c r="D1842" s="227">
        <v>237000</v>
      </c>
    </row>
    <row r="1843" spans="1:4" s="4" customFormat="1" x14ac:dyDescent="0.25">
      <c r="A1843" s="135">
        <v>1835</v>
      </c>
      <c r="B1843" s="226" t="s">
        <v>3714</v>
      </c>
      <c r="C1843" s="228" t="s">
        <v>3715</v>
      </c>
      <c r="D1843" s="227">
        <v>32680</v>
      </c>
    </row>
    <row r="1844" spans="1:4" s="4" customFormat="1" x14ac:dyDescent="0.25">
      <c r="A1844" s="135">
        <v>1836</v>
      </c>
      <c r="B1844" s="226" t="s">
        <v>3716</v>
      </c>
      <c r="C1844" s="228" t="s">
        <v>3717</v>
      </c>
      <c r="D1844" s="227">
        <v>5378.63</v>
      </c>
    </row>
    <row r="1845" spans="1:4" s="4" customFormat="1" ht="25.5" x14ac:dyDescent="0.25">
      <c r="A1845" s="135">
        <v>1837</v>
      </c>
      <c r="B1845" s="226" t="s">
        <v>3718</v>
      </c>
      <c r="C1845" s="228" t="s">
        <v>3719</v>
      </c>
      <c r="D1845" s="227">
        <v>32350</v>
      </c>
    </row>
    <row r="1846" spans="1:4" s="4" customFormat="1" ht="25.5" x14ac:dyDescent="0.25">
      <c r="A1846" s="135">
        <v>1838</v>
      </c>
      <c r="B1846" s="226" t="s">
        <v>3720</v>
      </c>
      <c r="C1846" s="228" t="s">
        <v>3721</v>
      </c>
      <c r="D1846" s="227">
        <v>33000</v>
      </c>
    </row>
    <row r="1847" spans="1:4" s="4" customFormat="1" x14ac:dyDescent="0.25">
      <c r="A1847" s="135">
        <v>1839</v>
      </c>
      <c r="B1847" s="226" t="s">
        <v>3722</v>
      </c>
      <c r="C1847" s="228" t="s">
        <v>3607</v>
      </c>
      <c r="D1847" s="227">
        <v>23000</v>
      </c>
    </row>
    <row r="1848" spans="1:4" s="4" customFormat="1" x14ac:dyDescent="0.25">
      <c r="A1848" s="135">
        <v>1840</v>
      </c>
      <c r="B1848" s="226" t="s">
        <v>3723</v>
      </c>
      <c r="C1848" s="228" t="s">
        <v>3724</v>
      </c>
      <c r="D1848" s="227">
        <v>35527.54</v>
      </c>
    </row>
    <row r="1849" spans="1:4" s="4" customFormat="1" ht="25.5" x14ac:dyDescent="0.25">
      <c r="A1849" s="135">
        <v>1841</v>
      </c>
      <c r="B1849" s="226" t="s">
        <v>3725</v>
      </c>
      <c r="C1849" s="228" t="s">
        <v>3726</v>
      </c>
      <c r="D1849" s="227">
        <v>119448</v>
      </c>
    </row>
    <row r="1850" spans="1:4" s="4" customFormat="1" ht="25.5" x14ac:dyDescent="0.25">
      <c r="A1850" s="135">
        <v>1842</v>
      </c>
      <c r="B1850" s="226" t="s">
        <v>3727</v>
      </c>
      <c r="C1850" s="228" t="s">
        <v>3726</v>
      </c>
      <c r="D1850" s="227">
        <v>119448</v>
      </c>
    </row>
    <row r="1851" spans="1:4" s="4" customFormat="1" x14ac:dyDescent="0.25">
      <c r="A1851" s="135">
        <v>1843</v>
      </c>
      <c r="B1851" s="226" t="s">
        <v>3728</v>
      </c>
      <c r="C1851" s="228" t="s">
        <v>3729</v>
      </c>
      <c r="D1851" s="227">
        <v>60556.800000000003</v>
      </c>
    </row>
    <row r="1852" spans="1:4" s="4" customFormat="1" x14ac:dyDescent="0.25">
      <c r="A1852" s="135">
        <v>1844</v>
      </c>
      <c r="B1852" s="226" t="s">
        <v>3730</v>
      </c>
      <c r="C1852" s="228" t="s">
        <v>3731</v>
      </c>
      <c r="D1852" s="227">
        <v>34225</v>
      </c>
    </row>
    <row r="1853" spans="1:4" s="4" customFormat="1" ht="25.5" x14ac:dyDescent="0.25">
      <c r="A1853" s="135">
        <v>1845</v>
      </c>
      <c r="B1853" s="226" t="s">
        <v>3732</v>
      </c>
      <c r="C1853" s="228" t="s">
        <v>3733</v>
      </c>
      <c r="D1853" s="227">
        <v>394617.57</v>
      </c>
    </row>
    <row r="1854" spans="1:4" s="4" customFormat="1" x14ac:dyDescent="0.25">
      <c r="A1854" s="135">
        <v>1846</v>
      </c>
      <c r="B1854" s="226" t="s">
        <v>3734</v>
      </c>
      <c r="C1854" s="228" t="s">
        <v>3735</v>
      </c>
      <c r="D1854" s="227">
        <v>19547.62</v>
      </c>
    </row>
    <row r="1855" spans="1:4" s="4" customFormat="1" ht="38.25" x14ac:dyDescent="0.25">
      <c r="A1855" s="135">
        <v>1847</v>
      </c>
      <c r="B1855" s="226" t="s">
        <v>3736</v>
      </c>
      <c r="C1855" s="228" t="s">
        <v>3737</v>
      </c>
      <c r="D1855" s="227">
        <v>16630</v>
      </c>
    </row>
    <row r="1856" spans="1:4" s="4" customFormat="1" x14ac:dyDescent="0.25">
      <c r="A1856" s="135">
        <v>1848</v>
      </c>
      <c r="B1856" s="226" t="s">
        <v>3738</v>
      </c>
      <c r="C1856" s="228" t="s">
        <v>3739</v>
      </c>
      <c r="D1856" s="227">
        <v>22425</v>
      </c>
    </row>
    <row r="1857" spans="1:4" s="4" customFormat="1" x14ac:dyDescent="0.25">
      <c r="A1857" s="135">
        <v>1849</v>
      </c>
      <c r="B1857" s="226" t="s">
        <v>3740</v>
      </c>
      <c r="C1857" s="228" t="s">
        <v>3741</v>
      </c>
      <c r="D1857" s="227">
        <v>46000</v>
      </c>
    </row>
    <row r="1858" spans="1:4" s="4" customFormat="1" x14ac:dyDescent="0.25">
      <c r="A1858" s="135">
        <v>1850</v>
      </c>
      <c r="B1858" s="226" t="s">
        <v>3742</v>
      </c>
      <c r="C1858" s="228" t="s">
        <v>3743</v>
      </c>
      <c r="D1858" s="227">
        <v>13000</v>
      </c>
    </row>
    <row r="1859" spans="1:4" s="4" customFormat="1" x14ac:dyDescent="0.25">
      <c r="A1859" s="135">
        <v>1851</v>
      </c>
      <c r="B1859" s="226" t="s">
        <v>3744</v>
      </c>
      <c r="C1859" s="228" t="s">
        <v>3745</v>
      </c>
      <c r="D1859" s="227">
        <v>3200</v>
      </c>
    </row>
    <row r="1860" spans="1:4" s="4" customFormat="1" x14ac:dyDescent="0.25">
      <c r="A1860" s="135">
        <v>1852</v>
      </c>
      <c r="B1860" s="226" t="s">
        <v>3746</v>
      </c>
      <c r="C1860" s="228" t="s">
        <v>3747</v>
      </c>
      <c r="D1860" s="227">
        <v>3400</v>
      </c>
    </row>
    <row r="1861" spans="1:4" s="4" customFormat="1" x14ac:dyDescent="0.25">
      <c r="A1861" s="135">
        <v>1853</v>
      </c>
      <c r="B1861" s="226" t="s">
        <v>3748</v>
      </c>
      <c r="C1861" s="228" t="s">
        <v>3749</v>
      </c>
      <c r="D1861" s="227">
        <v>25000</v>
      </c>
    </row>
    <row r="1862" spans="1:4" s="4" customFormat="1" x14ac:dyDescent="0.25">
      <c r="A1862" s="135">
        <v>1854</v>
      </c>
      <c r="B1862" s="226" t="s">
        <v>3750</v>
      </c>
      <c r="C1862" s="228" t="s">
        <v>3751</v>
      </c>
      <c r="D1862" s="227">
        <v>4680.0200000000004</v>
      </c>
    </row>
    <row r="1863" spans="1:4" s="4" customFormat="1" x14ac:dyDescent="0.25">
      <c r="A1863" s="135">
        <v>1855</v>
      </c>
      <c r="B1863" s="226" t="s">
        <v>3752</v>
      </c>
      <c r="C1863" s="228" t="s">
        <v>3753</v>
      </c>
      <c r="D1863" s="227">
        <v>30503.74</v>
      </c>
    </row>
    <row r="1864" spans="1:4" s="4" customFormat="1" x14ac:dyDescent="0.25">
      <c r="A1864" s="135">
        <v>1856</v>
      </c>
      <c r="B1864" s="226" t="s">
        <v>3754</v>
      </c>
      <c r="C1864" s="228" t="s">
        <v>3755</v>
      </c>
      <c r="D1864" s="227">
        <v>97200</v>
      </c>
    </row>
    <row r="1865" spans="1:4" s="4" customFormat="1" x14ac:dyDescent="0.25">
      <c r="A1865" s="135">
        <v>1857</v>
      </c>
      <c r="B1865" s="226" t="s">
        <v>3756</v>
      </c>
      <c r="C1865" s="228" t="s">
        <v>3757</v>
      </c>
      <c r="D1865" s="227">
        <v>25200</v>
      </c>
    </row>
    <row r="1866" spans="1:4" s="4" customFormat="1" ht="25.5" x14ac:dyDescent="0.25">
      <c r="A1866" s="135">
        <v>1858</v>
      </c>
      <c r="B1866" s="226" t="s">
        <v>3758</v>
      </c>
      <c r="C1866" s="228" t="s">
        <v>3759</v>
      </c>
      <c r="D1866" s="227">
        <v>218295</v>
      </c>
    </row>
    <row r="1867" spans="1:4" s="4" customFormat="1" x14ac:dyDescent="0.25">
      <c r="A1867" s="135">
        <v>1859</v>
      </c>
      <c r="B1867" s="226" t="s">
        <v>3760</v>
      </c>
      <c r="C1867" s="228" t="s">
        <v>3761</v>
      </c>
      <c r="D1867" s="227">
        <v>7300</v>
      </c>
    </row>
    <row r="1868" spans="1:4" s="4" customFormat="1" x14ac:dyDescent="0.25">
      <c r="A1868" s="135">
        <v>1860</v>
      </c>
      <c r="B1868" s="226" t="s">
        <v>3762</v>
      </c>
      <c r="C1868" s="228" t="s">
        <v>3763</v>
      </c>
      <c r="D1868" s="227">
        <v>1250</v>
      </c>
    </row>
    <row r="1869" spans="1:4" s="4" customFormat="1" x14ac:dyDescent="0.25">
      <c r="A1869" s="135">
        <v>1861</v>
      </c>
      <c r="B1869" s="226" t="s">
        <v>3764</v>
      </c>
      <c r="C1869" s="228" t="s">
        <v>3765</v>
      </c>
      <c r="D1869" s="227">
        <v>250</v>
      </c>
    </row>
    <row r="1870" spans="1:4" s="4" customFormat="1" x14ac:dyDescent="0.25">
      <c r="A1870" s="135">
        <v>1862</v>
      </c>
      <c r="B1870" s="226" t="s">
        <v>3766</v>
      </c>
      <c r="C1870" s="228" t="s">
        <v>3767</v>
      </c>
      <c r="D1870" s="227">
        <v>3300</v>
      </c>
    </row>
    <row r="1871" spans="1:4" s="4" customFormat="1" x14ac:dyDescent="0.25">
      <c r="A1871" s="135">
        <v>1863</v>
      </c>
      <c r="B1871" s="226" t="s">
        <v>3768</v>
      </c>
      <c r="C1871" s="228" t="s">
        <v>3769</v>
      </c>
      <c r="D1871" s="227">
        <v>169366.6</v>
      </c>
    </row>
    <row r="1872" spans="1:4" s="4" customFormat="1" x14ac:dyDescent="0.25">
      <c r="A1872" s="135">
        <v>1864</v>
      </c>
      <c r="B1872" s="226"/>
      <c r="C1872" s="228" t="s">
        <v>3770</v>
      </c>
      <c r="D1872" s="227"/>
    </row>
    <row r="1873" spans="1:4" s="4" customFormat="1" ht="25.5" x14ac:dyDescent="0.25">
      <c r="A1873" s="135">
        <v>1865</v>
      </c>
      <c r="B1873" s="226" t="s">
        <v>3771</v>
      </c>
      <c r="C1873" s="228" t="s">
        <v>3772</v>
      </c>
      <c r="D1873" s="227">
        <v>50000</v>
      </c>
    </row>
    <row r="1874" spans="1:4" s="4" customFormat="1" x14ac:dyDescent="0.25">
      <c r="A1874" s="135">
        <v>1866</v>
      </c>
      <c r="B1874" s="226" t="s">
        <v>3773</v>
      </c>
      <c r="C1874" s="228" t="s">
        <v>3774</v>
      </c>
      <c r="D1874" s="227">
        <v>32500</v>
      </c>
    </row>
    <row r="1875" spans="1:4" s="4" customFormat="1" x14ac:dyDescent="0.25">
      <c r="A1875" s="135">
        <v>1867</v>
      </c>
      <c r="B1875" s="226" t="s">
        <v>3775</v>
      </c>
      <c r="C1875" s="228" t="s">
        <v>3776</v>
      </c>
      <c r="D1875" s="227">
        <v>5000</v>
      </c>
    </row>
    <row r="1876" spans="1:4" s="4" customFormat="1" x14ac:dyDescent="0.25">
      <c r="A1876" s="135">
        <v>1868</v>
      </c>
      <c r="B1876" s="226" t="s">
        <v>3777</v>
      </c>
      <c r="C1876" s="228" t="s">
        <v>3778</v>
      </c>
      <c r="D1876" s="227">
        <v>13595.21</v>
      </c>
    </row>
    <row r="1877" spans="1:4" s="4" customFormat="1" ht="25.5" x14ac:dyDescent="0.25">
      <c r="A1877" s="135">
        <v>1869</v>
      </c>
      <c r="B1877" s="226" t="s">
        <v>3779</v>
      </c>
      <c r="C1877" s="228" t="s">
        <v>3780</v>
      </c>
      <c r="D1877" s="227">
        <v>93425</v>
      </c>
    </row>
    <row r="1878" spans="1:4" s="4" customFormat="1" ht="25.5" x14ac:dyDescent="0.25">
      <c r="A1878" s="135">
        <v>1870</v>
      </c>
      <c r="B1878" s="226" t="s">
        <v>3781</v>
      </c>
      <c r="C1878" s="228" t="s">
        <v>3782</v>
      </c>
      <c r="D1878" s="227">
        <v>3600</v>
      </c>
    </row>
    <row r="1879" spans="1:4" s="4" customFormat="1" ht="25.5" x14ac:dyDescent="0.25">
      <c r="A1879" s="135">
        <v>1871</v>
      </c>
      <c r="B1879" s="226" t="s">
        <v>3781</v>
      </c>
      <c r="C1879" s="228" t="s">
        <v>3782</v>
      </c>
      <c r="D1879" s="227">
        <v>3600</v>
      </c>
    </row>
    <row r="1880" spans="1:4" s="4" customFormat="1" ht="25.5" x14ac:dyDescent="0.25">
      <c r="A1880" s="135">
        <v>1872</v>
      </c>
      <c r="B1880" s="226" t="s">
        <v>3781</v>
      </c>
      <c r="C1880" s="228" t="s">
        <v>3782</v>
      </c>
      <c r="D1880" s="227">
        <v>3600</v>
      </c>
    </row>
    <row r="1881" spans="1:4" s="4" customFormat="1" ht="25.5" x14ac:dyDescent="0.25">
      <c r="A1881" s="135">
        <v>1873</v>
      </c>
      <c r="B1881" s="226" t="s">
        <v>3781</v>
      </c>
      <c r="C1881" s="228" t="s">
        <v>3782</v>
      </c>
      <c r="D1881" s="227">
        <v>3600</v>
      </c>
    </row>
    <row r="1882" spans="1:4" s="4" customFormat="1" ht="25.5" x14ac:dyDescent="0.25">
      <c r="A1882" s="135">
        <v>1874</v>
      </c>
      <c r="B1882" s="226" t="s">
        <v>3781</v>
      </c>
      <c r="C1882" s="228" t="s">
        <v>3782</v>
      </c>
      <c r="D1882" s="227">
        <v>3600</v>
      </c>
    </row>
    <row r="1883" spans="1:4" s="4" customFormat="1" x14ac:dyDescent="0.25">
      <c r="A1883" s="135">
        <v>1875</v>
      </c>
      <c r="B1883" s="226" t="s">
        <v>3783</v>
      </c>
      <c r="C1883" s="228" t="s">
        <v>3784</v>
      </c>
      <c r="D1883" s="227">
        <v>169501.24</v>
      </c>
    </row>
    <row r="1884" spans="1:4" s="4" customFormat="1" ht="25.5" x14ac:dyDescent="0.25">
      <c r="A1884" s="135">
        <v>1876</v>
      </c>
      <c r="B1884" s="226" t="s">
        <v>3785</v>
      </c>
      <c r="C1884" s="228" t="s">
        <v>3786</v>
      </c>
      <c r="D1884" s="227">
        <v>21529</v>
      </c>
    </row>
    <row r="1885" spans="1:4" s="4" customFormat="1" x14ac:dyDescent="0.25">
      <c r="A1885" s="135">
        <v>1877</v>
      </c>
      <c r="B1885" s="226" t="s">
        <v>3787</v>
      </c>
      <c r="C1885" s="228" t="s">
        <v>3788</v>
      </c>
      <c r="D1885" s="227">
        <v>2400</v>
      </c>
    </row>
    <row r="1886" spans="1:4" s="4" customFormat="1" x14ac:dyDescent="0.25">
      <c r="A1886" s="135">
        <v>1878</v>
      </c>
      <c r="B1886" s="226" t="s">
        <v>3789</v>
      </c>
      <c r="C1886" s="228" t="s">
        <v>3765</v>
      </c>
      <c r="D1886" s="227">
        <v>672</v>
      </c>
    </row>
    <row r="1887" spans="1:4" s="4" customFormat="1" x14ac:dyDescent="0.25">
      <c r="A1887" s="135">
        <v>1879</v>
      </c>
      <c r="B1887" s="226" t="s">
        <v>3790</v>
      </c>
      <c r="C1887" s="228" t="s">
        <v>3791</v>
      </c>
      <c r="D1887" s="227">
        <v>9672</v>
      </c>
    </row>
    <row r="1888" spans="1:4" s="4" customFormat="1" ht="38.25" x14ac:dyDescent="0.25">
      <c r="A1888" s="135">
        <v>1880</v>
      </c>
      <c r="B1888" s="226" t="s">
        <v>3792</v>
      </c>
      <c r="C1888" s="228" t="s">
        <v>3793</v>
      </c>
      <c r="D1888" s="227">
        <v>146463</v>
      </c>
    </row>
    <row r="1889" spans="1:4" s="4" customFormat="1" x14ac:dyDescent="0.25">
      <c r="A1889" s="135">
        <v>1881</v>
      </c>
      <c r="B1889" s="226" t="s">
        <v>3794</v>
      </c>
      <c r="C1889" s="228" t="s">
        <v>3795</v>
      </c>
      <c r="D1889" s="227">
        <v>9604.4</v>
      </c>
    </row>
    <row r="1890" spans="1:4" s="4" customFormat="1" x14ac:dyDescent="0.25">
      <c r="A1890" s="135">
        <v>1882</v>
      </c>
      <c r="B1890" s="226" t="s">
        <v>3796</v>
      </c>
      <c r="C1890" s="228" t="s">
        <v>3797</v>
      </c>
      <c r="D1890" s="227">
        <v>2955.2</v>
      </c>
    </row>
    <row r="1891" spans="1:4" s="4" customFormat="1" ht="25.5" x14ac:dyDescent="0.25">
      <c r="A1891" s="135">
        <v>1883</v>
      </c>
      <c r="B1891" s="226" t="s">
        <v>3798</v>
      </c>
      <c r="C1891" s="228" t="s">
        <v>3799</v>
      </c>
      <c r="D1891" s="227">
        <v>4169.58</v>
      </c>
    </row>
    <row r="1892" spans="1:4" s="4" customFormat="1" ht="25.5" x14ac:dyDescent="0.25">
      <c r="A1892" s="135">
        <v>1884</v>
      </c>
      <c r="B1892" s="226" t="s">
        <v>3798</v>
      </c>
      <c r="C1892" s="228" t="s">
        <v>3799</v>
      </c>
      <c r="D1892" s="227">
        <v>4169.58</v>
      </c>
    </row>
    <row r="1893" spans="1:4" s="4" customFormat="1" ht="25.5" x14ac:dyDescent="0.25">
      <c r="A1893" s="135">
        <v>1885</v>
      </c>
      <c r="B1893" s="226" t="s">
        <v>3798</v>
      </c>
      <c r="C1893" s="228" t="s">
        <v>3799</v>
      </c>
      <c r="D1893" s="227">
        <v>4169.58</v>
      </c>
    </row>
    <row r="1894" spans="1:4" s="4" customFormat="1" ht="25.5" x14ac:dyDescent="0.25">
      <c r="A1894" s="135">
        <v>1886</v>
      </c>
      <c r="B1894" s="226" t="s">
        <v>3798</v>
      </c>
      <c r="C1894" s="228" t="s">
        <v>3799</v>
      </c>
      <c r="D1894" s="227">
        <v>4169.58</v>
      </c>
    </row>
    <row r="1895" spans="1:4" s="4" customFormat="1" ht="25.5" x14ac:dyDescent="0.25">
      <c r="A1895" s="135">
        <v>1887</v>
      </c>
      <c r="B1895" s="226" t="s">
        <v>3798</v>
      </c>
      <c r="C1895" s="228" t="s">
        <v>3799</v>
      </c>
      <c r="D1895" s="227">
        <v>4169.58</v>
      </c>
    </row>
    <row r="1896" spans="1:4" s="4" customFormat="1" ht="25.5" x14ac:dyDescent="0.25">
      <c r="A1896" s="135">
        <v>1888</v>
      </c>
      <c r="B1896" s="226" t="s">
        <v>3798</v>
      </c>
      <c r="C1896" s="228" t="s">
        <v>3799</v>
      </c>
      <c r="D1896" s="227">
        <v>4169.58</v>
      </c>
    </row>
    <row r="1897" spans="1:4" s="4" customFormat="1" ht="25.5" x14ac:dyDescent="0.25">
      <c r="A1897" s="135">
        <v>1889</v>
      </c>
      <c r="B1897" s="226" t="s">
        <v>3800</v>
      </c>
      <c r="C1897" s="228" t="s">
        <v>3801</v>
      </c>
      <c r="D1897" s="227">
        <v>64057.93</v>
      </c>
    </row>
    <row r="1898" spans="1:4" s="4" customFormat="1" ht="25.5" x14ac:dyDescent="0.25">
      <c r="A1898" s="135">
        <v>1890</v>
      </c>
      <c r="B1898" s="226" t="s">
        <v>3802</v>
      </c>
      <c r="C1898" s="228" t="s">
        <v>3801</v>
      </c>
      <c r="D1898" s="227">
        <v>69057.929999999993</v>
      </c>
    </row>
    <row r="1899" spans="1:4" s="4" customFormat="1" x14ac:dyDescent="0.25">
      <c r="A1899" s="135">
        <v>1891</v>
      </c>
      <c r="B1899" s="226" t="s">
        <v>3803</v>
      </c>
      <c r="C1899" s="228" t="s">
        <v>3804</v>
      </c>
      <c r="D1899" s="227">
        <v>17456.25</v>
      </c>
    </row>
    <row r="1900" spans="1:4" s="4" customFormat="1" ht="25.5" x14ac:dyDescent="0.25">
      <c r="A1900" s="135">
        <v>1892</v>
      </c>
      <c r="B1900" s="226" t="s">
        <v>3805</v>
      </c>
      <c r="C1900" s="228" t="s">
        <v>3806</v>
      </c>
      <c r="D1900" s="227">
        <v>277290.34000000003</v>
      </c>
    </row>
    <row r="1901" spans="1:4" s="4" customFormat="1" x14ac:dyDescent="0.25">
      <c r="A1901" s="135">
        <v>1893</v>
      </c>
      <c r="B1901" s="226" t="s">
        <v>3807</v>
      </c>
      <c r="C1901" s="228" t="s">
        <v>3808</v>
      </c>
      <c r="D1901" s="227">
        <v>8825</v>
      </c>
    </row>
    <row r="1902" spans="1:4" s="4" customFormat="1" x14ac:dyDescent="0.25">
      <c r="A1902" s="135">
        <v>1894</v>
      </c>
      <c r="B1902" s="226" t="s">
        <v>3809</v>
      </c>
      <c r="C1902" s="228" t="s">
        <v>3810</v>
      </c>
      <c r="D1902" s="227">
        <v>5200</v>
      </c>
    </row>
    <row r="1903" spans="1:4" s="4" customFormat="1" x14ac:dyDescent="0.25">
      <c r="A1903" s="135">
        <v>1895</v>
      </c>
      <c r="B1903" s="226" t="s">
        <v>3811</v>
      </c>
      <c r="C1903" s="228" t="s">
        <v>3812</v>
      </c>
      <c r="D1903" s="227">
        <v>3800</v>
      </c>
    </row>
    <row r="1904" spans="1:4" s="4" customFormat="1" ht="25.5" x14ac:dyDescent="0.25">
      <c r="A1904" s="135">
        <v>1896</v>
      </c>
      <c r="B1904" s="226" t="s">
        <v>3813</v>
      </c>
      <c r="C1904" s="228" t="s">
        <v>3814</v>
      </c>
      <c r="D1904" s="227">
        <v>85000</v>
      </c>
    </row>
    <row r="1905" spans="1:4" s="4" customFormat="1" x14ac:dyDescent="0.25">
      <c r="A1905" s="135">
        <v>1897</v>
      </c>
      <c r="B1905" s="226" t="s">
        <v>3815</v>
      </c>
      <c r="C1905" s="228" t="s">
        <v>3816</v>
      </c>
      <c r="D1905" s="227">
        <v>55653</v>
      </c>
    </row>
    <row r="1906" spans="1:4" s="4" customFormat="1" x14ac:dyDescent="0.25">
      <c r="A1906" s="135">
        <v>1898</v>
      </c>
      <c r="B1906" s="226" t="s">
        <v>3817</v>
      </c>
      <c r="C1906" s="228" t="s">
        <v>3818</v>
      </c>
      <c r="D1906" s="227">
        <v>3469.57</v>
      </c>
    </row>
    <row r="1907" spans="1:4" s="4" customFormat="1" x14ac:dyDescent="0.25">
      <c r="A1907" s="135">
        <v>1899</v>
      </c>
      <c r="B1907" s="226" t="s">
        <v>3819</v>
      </c>
      <c r="C1907" s="228" t="s">
        <v>3820</v>
      </c>
      <c r="D1907" s="227">
        <v>10775</v>
      </c>
    </row>
    <row r="1908" spans="1:4" s="4" customFormat="1" x14ac:dyDescent="0.25">
      <c r="A1908" s="135">
        <v>1900</v>
      </c>
      <c r="B1908" s="226" t="s">
        <v>3821</v>
      </c>
      <c r="C1908" s="228" t="s">
        <v>3822</v>
      </c>
      <c r="D1908" s="227"/>
    </row>
    <row r="1909" spans="1:4" s="4" customFormat="1" x14ac:dyDescent="0.25">
      <c r="A1909" s="135">
        <v>1901</v>
      </c>
      <c r="B1909" s="226" t="s">
        <v>3823</v>
      </c>
      <c r="C1909" s="228" t="s">
        <v>3824</v>
      </c>
      <c r="D1909" s="227">
        <v>10775</v>
      </c>
    </row>
    <row r="1910" spans="1:4" s="4" customFormat="1" x14ac:dyDescent="0.25">
      <c r="A1910" s="135">
        <v>1902</v>
      </c>
      <c r="B1910" s="226" t="s">
        <v>3825</v>
      </c>
      <c r="C1910" s="228" t="s">
        <v>3822</v>
      </c>
      <c r="D1910" s="227"/>
    </row>
    <row r="1911" spans="1:4" s="4" customFormat="1" x14ac:dyDescent="0.25">
      <c r="A1911" s="135">
        <v>1903</v>
      </c>
      <c r="B1911" s="226" t="s">
        <v>3826</v>
      </c>
      <c r="C1911" s="228" t="s">
        <v>3827</v>
      </c>
      <c r="D1911" s="227">
        <v>13358</v>
      </c>
    </row>
    <row r="1912" spans="1:4" s="4" customFormat="1" x14ac:dyDescent="0.25">
      <c r="A1912" s="135">
        <v>1904</v>
      </c>
      <c r="B1912" s="226" t="s">
        <v>3828</v>
      </c>
      <c r="C1912" s="228" t="s">
        <v>3829</v>
      </c>
      <c r="D1912" s="227">
        <v>5290</v>
      </c>
    </row>
    <row r="1913" spans="1:4" s="4" customFormat="1" x14ac:dyDescent="0.25">
      <c r="A1913" s="135">
        <v>1905</v>
      </c>
      <c r="B1913" s="226" t="s">
        <v>3830</v>
      </c>
      <c r="C1913" s="228" t="s">
        <v>3829</v>
      </c>
      <c r="D1913" s="227">
        <v>5290</v>
      </c>
    </row>
    <row r="1914" spans="1:4" s="4" customFormat="1" x14ac:dyDescent="0.25">
      <c r="A1914" s="135">
        <v>1906</v>
      </c>
      <c r="B1914" s="226" t="s">
        <v>3831</v>
      </c>
      <c r="C1914" s="228" t="s">
        <v>3822</v>
      </c>
      <c r="D1914" s="227">
        <v>14938.5</v>
      </c>
    </row>
    <row r="1915" spans="1:4" s="4" customFormat="1" x14ac:dyDescent="0.25">
      <c r="A1915" s="135">
        <v>1907</v>
      </c>
      <c r="B1915" s="226" t="s">
        <v>3832</v>
      </c>
      <c r="C1915" s="228" t="s">
        <v>3822</v>
      </c>
      <c r="D1915" s="227">
        <v>14938.5</v>
      </c>
    </row>
    <row r="1916" spans="1:4" s="4" customFormat="1" x14ac:dyDescent="0.25">
      <c r="A1916" s="135">
        <v>1908</v>
      </c>
      <c r="B1916" s="226" t="s">
        <v>3833</v>
      </c>
      <c r="C1916" s="228" t="s">
        <v>3822</v>
      </c>
      <c r="D1916" s="227">
        <v>14938.5</v>
      </c>
    </row>
    <row r="1917" spans="1:4" s="4" customFormat="1" x14ac:dyDescent="0.25">
      <c r="A1917" s="135">
        <v>1909</v>
      </c>
      <c r="B1917" s="226" t="s">
        <v>3834</v>
      </c>
      <c r="C1917" s="228" t="s">
        <v>3822</v>
      </c>
      <c r="D1917" s="227">
        <v>14938.5</v>
      </c>
    </row>
    <row r="1918" spans="1:4" s="4" customFormat="1" x14ac:dyDescent="0.25">
      <c r="A1918" s="135">
        <v>1910</v>
      </c>
      <c r="B1918" s="226" t="s">
        <v>3835</v>
      </c>
      <c r="C1918" s="228" t="s">
        <v>3836</v>
      </c>
      <c r="D1918" s="227">
        <v>0</v>
      </c>
    </row>
    <row r="1919" spans="1:4" s="4" customFormat="1" x14ac:dyDescent="0.25">
      <c r="A1919" s="135">
        <v>1911</v>
      </c>
      <c r="B1919" s="226" t="s">
        <v>3837</v>
      </c>
      <c r="C1919" s="228" t="s">
        <v>3836</v>
      </c>
      <c r="D1919" s="227">
        <v>0</v>
      </c>
    </row>
    <row r="1920" spans="1:4" s="4" customFormat="1" x14ac:dyDescent="0.25">
      <c r="A1920" s="135">
        <v>1912</v>
      </c>
      <c r="B1920" s="226" t="s">
        <v>3838</v>
      </c>
      <c r="C1920" s="228" t="s">
        <v>3836</v>
      </c>
      <c r="D1920" s="227">
        <v>0</v>
      </c>
    </row>
    <row r="1921" spans="1:4" s="4" customFormat="1" x14ac:dyDescent="0.25">
      <c r="A1921" s="135">
        <v>1913</v>
      </c>
      <c r="B1921" s="226" t="s">
        <v>3839</v>
      </c>
      <c r="C1921" s="228" t="s">
        <v>3836</v>
      </c>
      <c r="D1921" s="227">
        <v>0</v>
      </c>
    </row>
    <row r="1922" spans="1:4" s="4" customFormat="1" x14ac:dyDescent="0.25">
      <c r="A1922" s="135">
        <v>1914</v>
      </c>
      <c r="B1922" s="226" t="s">
        <v>3840</v>
      </c>
      <c r="C1922" s="228" t="s">
        <v>3836</v>
      </c>
      <c r="D1922" s="227">
        <v>0</v>
      </c>
    </row>
    <row r="1923" spans="1:4" s="4" customFormat="1" x14ac:dyDescent="0.25">
      <c r="A1923" s="135">
        <v>1915</v>
      </c>
      <c r="B1923" s="226" t="s">
        <v>3841</v>
      </c>
      <c r="C1923" s="228" t="s">
        <v>3836</v>
      </c>
      <c r="D1923" s="227">
        <v>0</v>
      </c>
    </row>
    <row r="1924" spans="1:4" s="4" customFormat="1" x14ac:dyDescent="0.25">
      <c r="A1924" s="135">
        <v>1916</v>
      </c>
      <c r="B1924" s="226" t="s">
        <v>3842</v>
      </c>
      <c r="C1924" s="228" t="s">
        <v>3836</v>
      </c>
      <c r="D1924" s="227">
        <v>0</v>
      </c>
    </row>
    <row r="1925" spans="1:4" s="4" customFormat="1" x14ac:dyDescent="0.25">
      <c r="A1925" s="135">
        <v>1917</v>
      </c>
      <c r="B1925" s="226" t="s">
        <v>3843</v>
      </c>
      <c r="C1925" s="228" t="s">
        <v>3844</v>
      </c>
      <c r="D1925" s="227">
        <v>4890</v>
      </c>
    </row>
    <row r="1926" spans="1:4" s="4" customFormat="1" x14ac:dyDescent="0.25">
      <c r="A1926" s="135">
        <v>1918</v>
      </c>
      <c r="B1926" s="226" t="s">
        <v>3845</v>
      </c>
      <c r="C1926" s="228" t="s">
        <v>3846</v>
      </c>
      <c r="D1926" s="227">
        <v>7900</v>
      </c>
    </row>
    <row r="1927" spans="1:4" s="4" customFormat="1" x14ac:dyDescent="0.25">
      <c r="A1927" s="135">
        <v>1919</v>
      </c>
      <c r="B1927" s="226" t="s">
        <v>3847</v>
      </c>
      <c r="C1927" s="228" t="s">
        <v>3846</v>
      </c>
      <c r="D1927" s="227">
        <v>7900</v>
      </c>
    </row>
    <row r="1928" spans="1:4" s="4" customFormat="1" x14ac:dyDescent="0.25">
      <c r="A1928" s="135">
        <v>1920</v>
      </c>
      <c r="B1928" s="226" t="s">
        <v>3848</v>
      </c>
      <c r="C1928" s="228" t="s">
        <v>3846</v>
      </c>
      <c r="D1928" s="227">
        <v>7900</v>
      </c>
    </row>
    <row r="1929" spans="1:4" s="4" customFormat="1" x14ac:dyDescent="0.25">
      <c r="A1929" s="135">
        <v>1921</v>
      </c>
      <c r="B1929" s="226" t="s">
        <v>3849</v>
      </c>
      <c r="C1929" s="228" t="s">
        <v>3850</v>
      </c>
      <c r="D1929" s="227">
        <v>2900</v>
      </c>
    </row>
    <row r="1930" spans="1:4" s="4" customFormat="1" ht="25.5" x14ac:dyDescent="0.25">
      <c r="A1930" s="135">
        <v>1922</v>
      </c>
      <c r="B1930" s="226" t="s">
        <v>3851</v>
      </c>
      <c r="C1930" s="228" t="s">
        <v>3852</v>
      </c>
      <c r="D1930" s="227">
        <v>8600</v>
      </c>
    </row>
    <row r="1931" spans="1:4" s="4" customFormat="1" x14ac:dyDescent="0.25">
      <c r="A1931" s="135">
        <v>1923</v>
      </c>
      <c r="B1931" s="226" t="s">
        <v>3853</v>
      </c>
      <c r="C1931" s="228" t="s">
        <v>3854</v>
      </c>
      <c r="D1931" s="227">
        <v>6762.7</v>
      </c>
    </row>
    <row r="1932" spans="1:4" s="4" customFormat="1" x14ac:dyDescent="0.25">
      <c r="A1932" s="135">
        <v>1924</v>
      </c>
      <c r="B1932" s="226" t="s">
        <v>3855</v>
      </c>
      <c r="C1932" s="228" t="s">
        <v>3856</v>
      </c>
      <c r="D1932" s="227">
        <v>6350</v>
      </c>
    </row>
    <row r="1933" spans="1:4" s="4" customFormat="1" x14ac:dyDescent="0.25">
      <c r="A1933" s="135">
        <v>1925</v>
      </c>
      <c r="B1933" s="226" t="s">
        <v>3857</v>
      </c>
      <c r="C1933" s="228" t="s">
        <v>3858</v>
      </c>
      <c r="D1933" s="227">
        <v>1</v>
      </c>
    </row>
    <row r="1934" spans="1:4" s="4" customFormat="1" x14ac:dyDescent="0.25">
      <c r="A1934" s="135">
        <v>1926</v>
      </c>
      <c r="B1934" s="226" t="s">
        <v>3859</v>
      </c>
      <c r="C1934" s="228" t="s">
        <v>3860</v>
      </c>
      <c r="D1934" s="227">
        <v>5020</v>
      </c>
    </row>
    <row r="1935" spans="1:4" s="4" customFormat="1" x14ac:dyDescent="0.25">
      <c r="A1935" s="135">
        <v>1927</v>
      </c>
      <c r="B1935" s="226" t="s">
        <v>3861</v>
      </c>
      <c r="C1935" s="228" t="s">
        <v>3862</v>
      </c>
      <c r="D1935" s="227">
        <v>9142</v>
      </c>
    </row>
    <row r="1936" spans="1:4" s="4" customFormat="1" x14ac:dyDescent="0.25">
      <c r="A1936" s="135">
        <v>1928</v>
      </c>
      <c r="B1936" s="226" t="s">
        <v>3863</v>
      </c>
      <c r="C1936" s="228" t="s">
        <v>3864</v>
      </c>
      <c r="D1936" s="227">
        <v>1812</v>
      </c>
    </row>
    <row r="1937" spans="1:4" s="4" customFormat="1" x14ac:dyDescent="0.25">
      <c r="A1937" s="135">
        <v>1929</v>
      </c>
      <c r="B1937" s="226" t="s">
        <v>3865</v>
      </c>
      <c r="C1937" s="228" t="s">
        <v>3866</v>
      </c>
      <c r="D1937" s="227">
        <v>16489</v>
      </c>
    </row>
    <row r="1938" spans="1:4" s="4" customFormat="1" x14ac:dyDescent="0.25">
      <c r="A1938" s="135">
        <v>1930</v>
      </c>
      <c r="B1938" s="226" t="s">
        <v>3867</v>
      </c>
      <c r="C1938" s="228" t="s">
        <v>3866</v>
      </c>
      <c r="D1938" s="227">
        <v>16489</v>
      </c>
    </row>
    <row r="1939" spans="1:4" s="4" customFormat="1" x14ac:dyDescent="0.25">
      <c r="A1939" s="135">
        <v>1931</v>
      </c>
      <c r="B1939" s="226" t="s">
        <v>3868</v>
      </c>
      <c r="C1939" s="228" t="s">
        <v>3866</v>
      </c>
      <c r="D1939" s="227">
        <v>16489</v>
      </c>
    </row>
    <row r="1940" spans="1:4" s="4" customFormat="1" x14ac:dyDescent="0.25">
      <c r="A1940" s="135">
        <v>1932</v>
      </c>
      <c r="B1940" s="226" t="s">
        <v>3869</v>
      </c>
      <c r="C1940" s="228" t="s">
        <v>3866</v>
      </c>
      <c r="D1940" s="227">
        <v>16489</v>
      </c>
    </row>
    <row r="1941" spans="1:4" s="4" customFormat="1" x14ac:dyDescent="0.25">
      <c r="A1941" s="135">
        <v>1933</v>
      </c>
      <c r="B1941" s="226" t="s">
        <v>3870</v>
      </c>
      <c r="C1941" s="228" t="s">
        <v>3871</v>
      </c>
      <c r="D1941" s="227">
        <v>10603.45</v>
      </c>
    </row>
    <row r="1942" spans="1:4" s="4" customFormat="1" x14ac:dyDescent="0.25">
      <c r="A1942" s="135">
        <v>1934</v>
      </c>
      <c r="B1942" s="226" t="s">
        <v>3872</v>
      </c>
      <c r="C1942" s="228" t="s">
        <v>3871</v>
      </c>
      <c r="D1942" s="227">
        <v>10603.45</v>
      </c>
    </row>
    <row r="1943" spans="1:4" s="4" customFormat="1" x14ac:dyDescent="0.25">
      <c r="A1943" s="135">
        <v>1935</v>
      </c>
      <c r="B1943" s="226" t="s">
        <v>3873</v>
      </c>
      <c r="C1943" s="228" t="s">
        <v>3874</v>
      </c>
      <c r="D1943" s="227">
        <v>1150</v>
      </c>
    </row>
    <row r="1944" spans="1:4" s="4" customFormat="1" x14ac:dyDescent="0.25">
      <c r="A1944" s="135">
        <v>1936</v>
      </c>
      <c r="B1944" s="226" t="s">
        <v>3875</v>
      </c>
      <c r="C1944" s="228" t="s">
        <v>3876</v>
      </c>
      <c r="D1944" s="227">
        <v>13590</v>
      </c>
    </row>
    <row r="1945" spans="1:4" s="4" customFormat="1" x14ac:dyDescent="0.25">
      <c r="A1945" s="135">
        <v>1937</v>
      </c>
      <c r="B1945" s="226" t="s">
        <v>3877</v>
      </c>
      <c r="C1945" s="228" t="s">
        <v>3878</v>
      </c>
      <c r="D1945" s="227">
        <v>12150</v>
      </c>
    </row>
    <row r="1946" spans="1:4" s="4" customFormat="1" x14ac:dyDescent="0.25">
      <c r="A1946" s="135">
        <v>1938</v>
      </c>
      <c r="B1946" s="226" t="s">
        <v>3879</v>
      </c>
      <c r="C1946" s="228" t="s">
        <v>3874</v>
      </c>
      <c r="D1946" s="227">
        <v>3390</v>
      </c>
    </row>
    <row r="1947" spans="1:4" s="4" customFormat="1" x14ac:dyDescent="0.25">
      <c r="A1947" s="135">
        <v>1939</v>
      </c>
      <c r="B1947" s="226" t="s">
        <v>3880</v>
      </c>
      <c r="C1947" s="228" t="s">
        <v>3881</v>
      </c>
      <c r="D1947" s="227">
        <v>2922.41</v>
      </c>
    </row>
    <row r="1948" spans="1:4" s="4" customFormat="1" x14ac:dyDescent="0.25">
      <c r="A1948" s="135">
        <v>1940</v>
      </c>
      <c r="B1948" s="226" t="s">
        <v>3882</v>
      </c>
      <c r="C1948" s="228" t="s">
        <v>3883</v>
      </c>
      <c r="D1948" s="227">
        <v>9827.59</v>
      </c>
    </row>
    <row r="1949" spans="1:4" s="4" customFormat="1" x14ac:dyDescent="0.25">
      <c r="A1949" s="135">
        <v>1941</v>
      </c>
      <c r="B1949" s="226" t="s">
        <v>3884</v>
      </c>
      <c r="C1949" s="228" t="s">
        <v>3818</v>
      </c>
      <c r="D1949" s="227">
        <v>3170</v>
      </c>
    </row>
    <row r="1950" spans="1:4" s="4" customFormat="1" x14ac:dyDescent="0.25">
      <c r="A1950" s="135">
        <v>1942</v>
      </c>
      <c r="B1950" s="226" t="s">
        <v>3885</v>
      </c>
      <c r="C1950" s="228" t="s">
        <v>3886</v>
      </c>
      <c r="D1950" s="227">
        <v>4827.59</v>
      </c>
    </row>
    <row r="1951" spans="1:4" s="4" customFormat="1" x14ac:dyDescent="0.25">
      <c r="A1951" s="135">
        <v>1943</v>
      </c>
      <c r="B1951" s="226" t="s">
        <v>3887</v>
      </c>
      <c r="C1951" s="228" t="s">
        <v>3888</v>
      </c>
      <c r="D1951" s="227">
        <v>5086.21</v>
      </c>
    </row>
    <row r="1952" spans="1:4" s="4" customFormat="1" ht="25.5" x14ac:dyDescent="0.25">
      <c r="A1952" s="135">
        <v>1944</v>
      </c>
      <c r="B1952" s="226" t="s">
        <v>3889</v>
      </c>
      <c r="C1952" s="228" t="s">
        <v>3890</v>
      </c>
      <c r="D1952" s="227">
        <v>11750</v>
      </c>
    </row>
    <row r="1953" spans="1:4" s="4" customFormat="1" x14ac:dyDescent="0.25">
      <c r="A1953" s="135">
        <v>1945</v>
      </c>
      <c r="B1953" s="226" t="s">
        <v>3891</v>
      </c>
      <c r="C1953" s="228" t="s">
        <v>3892</v>
      </c>
      <c r="D1953" s="227">
        <v>6759.26</v>
      </c>
    </row>
    <row r="1954" spans="1:4" s="4" customFormat="1" x14ac:dyDescent="0.25">
      <c r="A1954" s="135">
        <v>1946</v>
      </c>
      <c r="B1954" s="226" t="s">
        <v>3893</v>
      </c>
      <c r="C1954" s="228" t="s">
        <v>3894</v>
      </c>
      <c r="D1954" s="227">
        <v>5280</v>
      </c>
    </row>
    <row r="1955" spans="1:4" s="4" customFormat="1" x14ac:dyDescent="0.25">
      <c r="A1955" s="135">
        <v>1947</v>
      </c>
      <c r="B1955" s="226" t="s">
        <v>3895</v>
      </c>
      <c r="C1955" s="228" t="s">
        <v>3896</v>
      </c>
      <c r="D1955" s="227">
        <v>1347</v>
      </c>
    </row>
    <row r="1956" spans="1:4" s="4" customFormat="1" x14ac:dyDescent="0.25">
      <c r="A1956" s="135">
        <v>1948</v>
      </c>
      <c r="B1956" s="226" t="s">
        <v>3897</v>
      </c>
      <c r="C1956" s="228" t="s">
        <v>3898</v>
      </c>
      <c r="D1956" s="227">
        <v>2346.96</v>
      </c>
    </row>
    <row r="1957" spans="1:4" s="4" customFormat="1" x14ac:dyDescent="0.25">
      <c r="A1957" s="135">
        <v>1949</v>
      </c>
      <c r="B1957" s="226" t="s">
        <v>3899</v>
      </c>
      <c r="C1957" s="228" t="s">
        <v>3900</v>
      </c>
      <c r="D1957" s="227">
        <v>6913.04</v>
      </c>
    </row>
    <row r="1958" spans="1:4" s="4" customFormat="1" x14ac:dyDescent="0.25">
      <c r="A1958" s="135">
        <v>1950</v>
      </c>
      <c r="B1958" s="226" t="s">
        <v>3901</v>
      </c>
      <c r="C1958" s="228" t="s">
        <v>3902</v>
      </c>
      <c r="D1958" s="227">
        <v>20000</v>
      </c>
    </row>
    <row r="1959" spans="1:4" s="4" customFormat="1" x14ac:dyDescent="0.25">
      <c r="A1959" s="135">
        <v>1951</v>
      </c>
      <c r="B1959" s="226" t="s">
        <v>3903</v>
      </c>
      <c r="C1959" s="228" t="s">
        <v>3904</v>
      </c>
      <c r="D1959" s="227">
        <v>2272.73</v>
      </c>
    </row>
    <row r="1960" spans="1:4" s="4" customFormat="1" x14ac:dyDescent="0.25">
      <c r="A1960" s="135">
        <v>1952</v>
      </c>
      <c r="B1960" s="226" t="s">
        <v>3905</v>
      </c>
      <c r="C1960" s="228" t="s">
        <v>3906</v>
      </c>
      <c r="D1960" s="227">
        <v>2200</v>
      </c>
    </row>
    <row r="1961" spans="1:4" s="4" customFormat="1" x14ac:dyDescent="0.25">
      <c r="A1961" s="135">
        <v>1953</v>
      </c>
      <c r="B1961" s="226" t="s">
        <v>3907</v>
      </c>
      <c r="C1961" s="228" t="s">
        <v>3908</v>
      </c>
      <c r="D1961" s="227">
        <f>30946.81-870-870-870-2660-1609-1409-1409</f>
        <v>21249.81</v>
      </c>
    </row>
    <row r="1962" spans="1:4" s="4" customFormat="1" x14ac:dyDescent="0.25">
      <c r="A1962" s="135">
        <v>1954</v>
      </c>
      <c r="B1962" s="226" t="s">
        <v>3909</v>
      </c>
      <c r="C1962" s="228" t="s">
        <v>3910</v>
      </c>
      <c r="D1962" s="227"/>
    </row>
    <row r="1963" spans="1:4" s="4" customFormat="1" x14ac:dyDescent="0.25">
      <c r="A1963" s="135">
        <v>1955</v>
      </c>
      <c r="B1963" s="226" t="s">
        <v>3911</v>
      </c>
      <c r="C1963" s="228" t="s">
        <v>3910</v>
      </c>
      <c r="D1963" s="227"/>
    </row>
    <row r="1964" spans="1:4" s="4" customFormat="1" x14ac:dyDescent="0.25">
      <c r="A1964" s="135">
        <v>1956</v>
      </c>
      <c r="B1964" s="226" t="s">
        <v>3912</v>
      </c>
      <c r="C1964" s="228" t="s">
        <v>3908</v>
      </c>
      <c r="D1964" s="227"/>
    </row>
    <row r="1965" spans="1:4" s="4" customFormat="1" x14ac:dyDescent="0.25">
      <c r="A1965" s="135">
        <v>1957</v>
      </c>
      <c r="B1965" s="226" t="s">
        <v>3913</v>
      </c>
      <c r="C1965" s="228" t="s">
        <v>3914</v>
      </c>
      <c r="D1965" s="227"/>
    </row>
    <row r="1966" spans="1:4" s="4" customFormat="1" x14ac:dyDescent="0.25">
      <c r="A1966" s="135">
        <v>1958</v>
      </c>
      <c r="B1966" s="226" t="s">
        <v>3915</v>
      </c>
      <c r="C1966" s="228" t="s">
        <v>3908</v>
      </c>
      <c r="D1966" s="227"/>
    </row>
    <row r="1967" spans="1:4" s="4" customFormat="1" x14ac:dyDescent="0.25">
      <c r="A1967" s="135">
        <v>1959</v>
      </c>
      <c r="B1967" s="226" t="s">
        <v>3916</v>
      </c>
      <c r="C1967" s="228" t="s">
        <v>3917</v>
      </c>
      <c r="D1967" s="227"/>
    </row>
    <row r="1968" spans="1:4" s="4" customFormat="1" x14ac:dyDescent="0.25">
      <c r="A1968" s="135">
        <v>1960</v>
      </c>
      <c r="B1968" s="226" t="s">
        <v>3918</v>
      </c>
      <c r="C1968" s="228" t="s">
        <v>3908</v>
      </c>
      <c r="D1968" s="227"/>
    </row>
    <row r="1969" spans="1:4" s="4" customFormat="1" x14ac:dyDescent="0.25">
      <c r="A1969" s="135">
        <v>1961</v>
      </c>
      <c r="B1969" s="226" t="s">
        <v>3919</v>
      </c>
      <c r="C1969" s="228" t="s">
        <v>3920</v>
      </c>
      <c r="D1969" s="227"/>
    </row>
    <row r="1970" spans="1:4" s="4" customFormat="1" x14ac:dyDescent="0.25">
      <c r="A1970" s="135">
        <v>1962</v>
      </c>
      <c r="B1970" s="226" t="s">
        <v>3921</v>
      </c>
      <c r="C1970" s="228" t="s">
        <v>3922</v>
      </c>
      <c r="D1970" s="227">
        <v>7964</v>
      </c>
    </row>
    <row r="1971" spans="1:4" s="4" customFormat="1" x14ac:dyDescent="0.25">
      <c r="A1971" s="135">
        <v>1963</v>
      </c>
      <c r="B1971" s="226" t="s">
        <v>3923</v>
      </c>
      <c r="C1971" s="228" t="s">
        <v>3924</v>
      </c>
      <c r="D1971" s="227">
        <v>35130</v>
      </c>
    </row>
    <row r="1972" spans="1:4" s="4" customFormat="1" x14ac:dyDescent="0.25">
      <c r="A1972" s="135">
        <v>1964</v>
      </c>
      <c r="B1972" s="226" t="s">
        <v>3925</v>
      </c>
      <c r="C1972" s="228" t="s">
        <v>3926</v>
      </c>
      <c r="D1972" s="227">
        <v>7413.93</v>
      </c>
    </row>
    <row r="1973" spans="1:4" s="4" customFormat="1" x14ac:dyDescent="0.25">
      <c r="A1973" s="135">
        <v>1965</v>
      </c>
      <c r="B1973" s="226" t="s">
        <v>3927</v>
      </c>
      <c r="C1973" s="228" t="s">
        <v>3928</v>
      </c>
      <c r="D1973" s="227"/>
    </row>
    <row r="1974" spans="1:4" s="4" customFormat="1" x14ac:dyDescent="0.25">
      <c r="A1974" s="135">
        <v>1966</v>
      </c>
      <c r="B1974" s="226" t="s">
        <v>3929</v>
      </c>
      <c r="C1974" s="228" t="s">
        <v>3930</v>
      </c>
      <c r="D1974" s="227">
        <v>10810</v>
      </c>
    </row>
    <row r="1975" spans="1:4" s="4" customFormat="1" x14ac:dyDescent="0.25">
      <c r="A1975" s="135">
        <v>1967</v>
      </c>
      <c r="B1975" s="226" t="s">
        <v>3931</v>
      </c>
      <c r="C1975" s="228" t="s">
        <v>3932</v>
      </c>
      <c r="D1975" s="227">
        <v>1675</v>
      </c>
    </row>
    <row r="1976" spans="1:4" s="4" customFormat="1" x14ac:dyDescent="0.25">
      <c r="A1976" s="135">
        <v>1968</v>
      </c>
      <c r="B1976" s="226" t="s">
        <v>3933</v>
      </c>
      <c r="C1976" s="228" t="s">
        <v>3934</v>
      </c>
      <c r="D1976" s="227">
        <v>1070</v>
      </c>
    </row>
    <row r="1977" spans="1:4" s="4" customFormat="1" x14ac:dyDescent="0.25">
      <c r="A1977" s="135">
        <v>1969</v>
      </c>
      <c r="B1977" s="226" t="s">
        <v>3935</v>
      </c>
      <c r="C1977" s="228" t="s">
        <v>3936</v>
      </c>
      <c r="D1977" s="227">
        <v>2782.61</v>
      </c>
    </row>
    <row r="1978" spans="1:4" s="4" customFormat="1" ht="25.5" x14ac:dyDescent="0.25">
      <c r="A1978" s="135">
        <v>1970</v>
      </c>
      <c r="B1978" s="226" t="s">
        <v>3937</v>
      </c>
      <c r="C1978" s="228" t="s">
        <v>3938</v>
      </c>
      <c r="D1978" s="227">
        <v>6534.5</v>
      </c>
    </row>
    <row r="1979" spans="1:4" s="4" customFormat="1" x14ac:dyDescent="0.25">
      <c r="A1979" s="135">
        <v>1971</v>
      </c>
      <c r="B1979" s="226" t="s">
        <v>3939</v>
      </c>
      <c r="C1979" s="228" t="s">
        <v>3940</v>
      </c>
      <c r="D1979" s="227">
        <v>1462</v>
      </c>
    </row>
    <row r="1980" spans="1:4" s="4" customFormat="1" x14ac:dyDescent="0.25">
      <c r="A1980" s="135">
        <v>1972</v>
      </c>
      <c r="B1980" s="226" t="s">
        <v>3941</v>
      </c>
      <c r="C1980" s="228" t="s">
        <v>3942</v>
      </c>
      <c r="D1980" s="227">
        <v>1485</v>
      </c>
    </row>
    <row r="1981" spans="1:4" s="4" customFormat="1" x14ac:dyDescent="0.25">
      <c r="A1981" s="135">
        <v>1973</v>
      </c>
      <c r="B1981" s="226" t="s">
        <v>3943</v>
      </c>
      <c r="C1981" s="228" t="s">
        <v>3944</v>
      </c>
      <c r="D1981" s="227">
        <v>7822.83</v>
      </c>
    </row>
    <row r="1982" spans="1:4" s="4" customFormat="1" x14ac:dyDescent="0.25">
      <c r="A1982" s="135">
        <v>1974</v>
      </c>
      <c r="B1982" s="226" t="s">
        <v>3945</v>
      </c>
      <c r="C1982" s="228" t="s">
        <v>3946</v>
      </c>
      <c r="D1982" s="227">
        <v>11823.15</v>
      </c>
    </row>
    <row r="1983" spans="1:4" s="4" customFormat="1" x14ac:dyDescent="0.25">
      <c r="A1983" s="135">
        <v>1975</v>
      </c>
      <c r="B1983" s="226" t="s">
        <v>3947</v>
      </c>
      <c r="C1983" s="228" t="s">
        <v>3948</v>
      </c>
      <c r="D1983" s="227">
        <v>861.21</v>
      </c>
    </row>
    <row r="1984" spans="1:4" s="4" customFormat="1" x14ac:dyDescent="0.25">
      <c r="A1984" s="135">
        <v>1976</v>
      </c>
      <c r="B1984" s="226" t="s">
        <v>3949</v>
      </c>
      <c r="C1984" s="228" t="s">
        <v>3950</v>
      </c>
      <c r="D1984" s="227">
        <v>1335.34</v>
      </c>
    </row>
    <row r="1985" spans="1:4" s="4" customFormat="1" ht="25.5" x14ac:dyDescent="0.25">
      <c r="A1985" s="135">
        <v>1977</v>
      </c>
      <c r="B1985" s="226" t="s">
        <v>3951</v>
      </c>
      <c r="C1985" s="228" t="s">
        <v>3952</v>
      </c>
      <c r="D1985" s="227">
        <v>16245</v>
      </c>
    </row>
    <row r="1986" spans="1:4" s="4" customFormat="1" ht="25.5" x14ac:dyDescent="0.25">
      <c r="A1986" s="135">
        <v>1978</v>
      </c>
      <c r="B1986" s="226" t="s">
        <v>3953</v>
      </c>
      <c r="C1986" s="228" t="s">
        <v>3954</v>
      </c>
      <c r="D1986" s="227">
        <v>4455</v>
      </c>
    </row>
    <row r="1987" spans="1:4" s="4" customFormat="1" ht="25.5" x14ac:dyDescent="0.25">
      <c r="A1987" s="135">
        <v>1979</v>
      </c>
      <c r="B1987" s="226" t="s">
        <v>3955</v>
      </c>
      <c r="C1987" s="228" t="s">
        <v>3956</v>
      </c>
      <c r="D1987" s="227">
        <v>1610</v>
      </c>
    </row>
    <row r="1988" spans="1:4" s="4" customFormat="1" ht="25.5" x14ac:dyDescent="0.25">
      <c r="A1988" s="135">
        <v>1980</v>
      </c>
      <c r="B1988" s="226" t="s">
        <v>3957</v>
      </c>
      <c r="C1988" s="228" t="s">
        <v>3958</v>
      </c>
      <c r="D1988" s="227">
        <v>6093.85</v>
      </c>
    </row>
    <row r="1989" spans="1:4" s="4" customFormat="1" ht="25.5" x14ac:dyDescent="0.25">
      <c r="A1989" s="135">
        <v>1981</v>
      </c>
      <c r="B1989" s="226" t="s">
        <v>3959</v>
      </c>
      <c r="C1989" s="228" t="s">
        <v>3960</v>
      </c>
      <c r="D1989" s="227">
        <v>2217.4</v>
      </c>
    </row>
    <row r="1990" spans="1:4" s="4" customFormat="1" x14ac:dyDescent="0.25">
      <c r="A1990" s="135">
        <v>1982</v>
      </c>
      <c r="B1990" s="226" t="s">
        <v>3961</v>
      </c>
      <c r="C1990" s="228" t="s">
        <v>3962</v>
      </c>
      <c r="D1990" s="227">
        <v>3300</v>
      </c>
    </row>
    <row r="1991" spans="1:4" s="4" customFormat="1" x14ac:dyDescent="0.25">
      <c r="A1991" s="135">
        <v>1983</v>
      </c>
      <c r="B1991" s="226" t="s">
        <v>3963</v>
      </c>
      <c r="C1991" s="228" t="s">
        <v>3964</v>
      </c>
      <c r="D1991" s="227">
        <v>2930.3</v>
      </c>
    </row>
    <row r="1992" spans="1:4" s="4" customFormat="1" x14ac:dyDescent="0.25">
      <c r="A1992" s="135">
        <v>1984</v>
      </c>
      <c r="B1992" s="226" t="s">
        <v>3965</v>
      </c>
      <c r="C1992" s="228" t="s">
        <v>3964</v>
      </c>
      <c r="D1992" s="227">
        <v>2930.3</v>
      </c>
    </row>
    <row r="1993" spans="1:4" s="4" customFormat="1" x14ac:dyDescent="0.25">
      <c r="A1993" s="135">
        <v>1985</v>
      </c>
      <c r="B1993" s="226" t="s">
        <v>3966</v>
      </c>
      <c r="C1993" s="228" t="s">
        <v>3967</v>
      </c>
      <c r="D1993" s="227">
        <v>4975</v>
      </c>
    </row>
    <row r="1994" spans="1:4" s="4" customFormat="1" ht="25.5" x14ac:dyDescent="0.25">
      <c r="A1994" s="135">
        <v>1986</v>
      </c>
      <c r="B1994" s="226" t="s">
        <v>3968</v>
      </c>
      <c r="C1994" s="228" t="s">
        <v>3969</v>
      </c>
      <c r="D1994" s="227">
        <v>1455</v>
      </c>
    </row>
    <row r="1995" spans="1:4" s="4" customFormat="1" ht="25.5" x14ac:dyDescent="0.25">
      <c r="A1995" s="135">
        <v>1987</v>
      </c>
      <c r="B1995" s="226" t="s">
        <v>3970</v>
      </c>
      <c r="C1995" s="228" t="s">
        <v>3971</v>
      </c>
      <c r="D1995" s="227">
        <v>6000</v>
      </c>
    </row>
    <row r="1996" spans="1:4" s="4" customFormat="1" x14ac:dyDescent="0.25">
      <c r="A1996" s="135">
        <v>1988</v>
      </c>
      <c r="B1996" s="226" t="s">
        <v>3972</v>
      </c>
      <c r="C1996" s="228" t="s">
        <v>3973</v>
      </c>
      <c r="D1996" s="227">
        <v>696</v>
      </c>
    </row>
    <row r="1997" spans="1:4" s="4" customFormat="1" ht="25.5" x14ac:dyDescent="0.25">
      <c r="A1997" s="135">
        <v>1989</v>
      </c>
      <c r="B1997" s="226" t="s">
        <v>3974</v>
      </c>
      <c r="C1997" s="228" t="s">
        <v>3975</v>
      </c>
      <c r="D1997" s="227">
        <v>1322</v>
      </c>
    </row>
    <row r="1998" spans="1:4" s="4" customFormat="1" x14ac:dyDescent="0.25">
      <c r="A1998" s="135">
        <v>1990</v>
      </c>
      <c r="B1998" s="226" t="s">
        <v>3976</v>
      </c>
      <c r="C1998" s="228" t="s">
        <v>3977</v>
      </c>
      <c r="D1998" s="227">
        <v>4353.45</v>
      </c>
    </row>
    <row r="1999" spans="1:4" s="4" customFormat="1" x14ac:dyDescent="0.25">
      <c r="A1999" s="135">
        <v>1991</v>
      </c>
      <c r="B1999" s="226" t="s">
        <v>3978</v>
      </c>
      <c r="C1999" s="228" t="s">
        <v>3977</v>
      </c>
      <c r="D1999" s="227">
        <v>4353.45</v>
      </c>
    </row>
    <row r="2000" spans="1:4" s="4" customFormat="1" x14ac:dyDescent="0.25">
      <c r="A2000" s="135">
        <v>1992</v>
      </c>
      <c r="B2000" s="226" t="s">
        <v>3979</v>
      </c>
      <c r="C2000" s="228" t="s">
        <v>3980</v>
      </c>
      <c r="D2000" s="227">
        <v>8404.31</v>
      </c>
    </row>
    <row r="2001" spans="1:5" s="4" customFormat="1" x14ac:dyDescent="0.25">
      <c r="A2001" s="135">
        <v>1993</v>
      </c>
      <c r="B2001" s="226" t="s">
        <v>3981</v>
      </c>
      <c r="C2001" s="228" t="s">
        <v>3982</v>
      </c>
      <c r="D2001" s="227">
        <v>8188.79</v>
      </c>
    </row>
    <row r="2002" spans="1:5" s="4" customFormat="1" x14ac:dyDescent="0.25">
      <c r="A2002" s="135">
        <v>1994</v>
      </c>
      <c r="B2002" s="226" t="s">
        <v>3983</v>
      </c>
      <c r="C2002" s="228" t="s">
        <v>3984</v>
      </c>
      <c r="D2002" s="227">
        <v>2737.07</v>
      </c>
    </row>
    <row r="2003" spans="1:5" s="4" customFormat="1" x14ac:dyDescent="0.25">
      <c r="A2003" s="135">
        <v>1995</v>
      </c>
      <c r="B2003" s="226" t="s">
        <v>3985</v>
      </c>
      <c r="C2003" s="228" t="s">
        <v>3986</v>
      </c>
      <c r="D2003" s="227">
        <v>4212.07</v>
      </c>
    </row>
    <row r="2004" spans="1:5" s="4" customFormat="1" ht="38.25" x14ac:dyDescent="0.25">
      <c r="A2004" s="135">
        <v>1996</v>
      </c>
      <c r="B2004" s="226" t="s">
        <v>3987</v>
      </c>
      <c r="C2004" s="228" t="s">
        <v>3988</v>
      </c>
      <c r="D2004" s="227">
        <v>5600</v>
      </c>
    </row>
    <row r="2005" spans="1:5" s="4" customFormat="1" x14ac:dyDescent="0.25">
      <c r="A2005" s="135">
        <v>1997</v>
      </c>
      <c r="B2005" s="226" t="s">
        <v>3989</v>
      </c>
      <c r="C2005" s="228" t="s">
        <v>3990</v>
      </c>
      <c r="D2005" s="227">
        <v>12100</v>
      </c>
    </row>
    <row r="2006" spans="1:5" s="4" customFormat="1" ht="25.5" x14ac:dyDescent="0.25">
      <c r="A2006" s="135">
        <v>1998</v>
      </c>
      <c r="B2006" s="226" t="s">
        <v>3991</v>
      </c>
      <c r="C2006" s="228" t="s">
        <v>3992</v>
      </c>
      <c r="D2006" s="227">
        <v>6800</v>
      </c>
    </row>
    <row r="2007" spans="1:5" s="4" customFormat="1" ht="25.5" x14ac:dyDescent="0.25">
      <c r="A2007" s="135">
        <v>1999</v>
      </c>
      <c r="B2007" s="226" t="s">
        <v>3993</v>
      </c>
      <c r="C2007" s="228" t="s">
        <v>3994</v>
      </c>
      <c r="D2007" s="227">
        <v>4650</v>
      </c>
    </row>
    <row r="2008" spans="1:5" s="4" customFormat="1" x14ac:dyDescent="0.25">
      <c r="A2008" s="135">
        <v>2000</v>
      </c>
      <c r="B2008" s="226" t="s">
        <v>3995</v>
      </c>
      <c r="C2008" s="228" t="s">
        <v>3996</v>
      </c>
      <c r="D2008" s="227">
        <v>5450</v>
      </c>
    </row>
    <row r="2009" spans="1:5" s="4" customFormat="1" x14ac:dyDescent="0.25">
      <c r="A2009" s="135">
        <v>2001</v>
      </c>
      <c r="B2009" s="226" t="s">
        <v>3997</v>
      </c>
      <c r="C2009" s="228" t="s">
        <v>3998</v>
      </c>
      <c r="D2009" s="227">
        <v>140000</v>
      </c>
    </row>
    <row r="2010" spans="1:5" s="4" customFormat="1" x14ac:dyDescent="0.25">
      <c r="A2010" s="135">
        <v>2002</v>
      </c>
      <c r="B2010" s="226" t="s">
        <v>3999</v>
      </c>
      <c r="C2010" s="228" t="s">
        <v>4000</v>
      </c>
      <c r="D2010" s="227">
        <v>100000</v>
      </c>
    </row>
    <row r="2011" spans="1:5" s="4" customFormat="1" x14ac:dyDescent="0.25">
      <c r="A2011" s="135">
        <v>2003</v>
      </c>
      <c r="B2011" s="226" t="s">
        <v>4001</v>
      </c>
      <c r="C2011" s="228" t="s">
        <v>4002</v>
      </c>
      <c r="D2011" s="227">
        <v>136521.74</v>
      </c>
    </row>
    <row r="2012" spans="1:5" s="4" customFormat="1" x14ac:dyDescent="0.25">
      <c r="A2012" s="135">
        <v>2004</v>
      </c>
      <c r="B2012" s="226" t="s">
        <v>4003</v>
      </c>
      <c r="C2012" s="228" t="s">
        <v>4004</v>
      </c>
      <c r="D2012" s="227">
        <v>140000</v>
      </c>
    </row>
    <row r="2013" spans="1:5" s="4" customFormat="1" x14ac:dyDescent="0.25">
      <c r="A2013" s="135">
        <v>2005</v>
      </c>
      <c r="B2013" s="226" t="s">
        <v>4005</v>
      </c>
      <c r="C2013" s="228" t="s">
        <v>4006</v>
      </c>
      <c r="D2013" s="227">
        <v>102200.01</v>
      </c>
    </row>
    <row r="2014" spans="1:5" s="229" customFormat="1" ht="14.25" x14ac:dyDescent="0.3">
      <c r="A2014" s="135"/>
      <c r="B2014" s="230"/>
      <c r="C2014" s="231" t="s">
        <v>4007</v>
      </c>
      <c r="D2014" s="232">
        <f>SUM(D9:D2013)</f>
        <v>74534379.420000076</v>
      </c>
      <c r="E2014" s="233"/>
    </row>
    <row r="2015" spans="1:5" s="4" customFormat="1" x14ac:dyDescent="0.25">
      <c r="A2015" s="135"/>
      <c r="B2015" s="135"/>
      <c r="C2015" s="135"/>
      <c r="D2015" s="137"/>
    </row>
    <row r="2016" spans="1:5" s="4" customFormat="1" ht="22.5" customHeight="1" x14ac:dyDescent="0.25">
      <c r="A2016" s="135"/>
      <c r="B2016" s="136" t="s">
        <v>135</v>
      </c>
      <c r="C2016" s="135"/>
      <c r="D2016" s="137"/>
    </row>
    <row r="2017" spans="1:4" s="4" customFormat="1" ht="30" customHeight="1" x14ac:dyDescent="0.25">
      <c r="A2017" s="135"/>
      <c r="B2017" s="135" t="s">
        <v>136</v>
      </c>
      <c r="C2017" s="135"/>
      <c r="D2017" s="137"/>
    </row>
    <row r="2018" spans="1:4" s="4" customFormat="1" ht="30" customHeight="1" x14ac:dyDescent="0.25">
      <c r="A2018" s="135">
        <v>2006</v>
      </c>
      <c r="B2018" s="226" t="s">
        <v>578</v>
      </c>
      <c r="C2018" s="226" t="s">
        <v>579</v>
      </c>
      <c r="D2018" s="227">
        <v>15439200</v>
      </c>
    </row>
    <row r="2019" spans="1:4" s="4" customFormat="1" ht="30" customHeight="1" x14ac:dyDescent="0.25">
      <c r="A2019" s="135">
        <v>2007</v>
      </c>
      <c r="B2019" s="226" t="s">
        <v>580</v>
      </c>
      <c r="C2019" s="226" t="s">
        <v>576</v>
      </c>
      <c r="D2019" s="227">
        <v>82923.8</v>
      </c>
    </row>
    <row r="2020" spans="1:4" s="4" customFormat="1" ht="30" customHeight="1" x14ac:dyDescent="0.25">
      <c r="A2020" s="135">
        <v>2008</v>
      </c>
      <c r="B2020" s="226" t="s">
        <v>581</v>
      </c>
      <c r="C2020" s="226" t="s">
        <v>582</v>
      </c>
      <c r="D2020" s="227">
        <v>913160.65</v>
      </c>
    </row>
    <row r="2021" spans="1:4" s="4" customFormat="1" ht="30" customHeight="1" x14ac:dyDescent="0.25">
      <c r="A2021" s="135">
        <v>2009</v>
      </c>
      <c r="B2021" s="226" t="s">
        <v>542</v>
      </c>
      <c r="C2021" s="226" t="s">
        <v>579</v>
      </c>
      <c r="D2021" s="227">
        <v>22012.23</v>
      </c>
    </row>
    <row r="2022" spans="1:4" s="4" customFormat="1" ht="30" customHeight="1" x14ac:dyDescent="0.25">
      <c r="A2022" s="135">
        <v>2010</v>
      </c>
      <c r="B2022" s="226" t="s">
        <v>573</v>
      </c>
      <c r="C2022" s="226" t="s">
        <v>579</v>
      </c>
      <c r="D2022" s="227">
        <v>1321520</v>
      </c>
    </row>
    <row r="2023" spans="1:4" s="4" customFormat="1" ht="30" customHeight="1" x14ac:dyDescent="0.25">
      <c r="A2023" s="135">
        <v>2011</v>
      </c>
      <c r="B2023" s="226" t="s">
        <v>583</v>
      </c>
      <c r="C2023" s="228" t="s">
        <v>584</v>
      </c>
      <c r="D2023" s="227">
        <v>175000</v>
      </c>
    </row>
    <row r="2024" spans="1:4" s="4" customFormat="1" ht="30" customHeight="1" x14ac:dyDescent="0.25">
      <c r="A2024" s="135">
        <v>2012</v>
      </c>
      <c r="B2024" s="226" t="s">
        <v>585</v>
      </c>
      <c r="C2024" s="228" t="s">
        <v>586</v>
      </c>
      <c r="D2024" s="227">
        <v>200000</v>
      </c>
    </row>
    <row r="2025" spans="1:4" s="4" customFormat="1" x14ac:dyDescent="0.25">
      <c r="A2025" s="135"/>
      <c r="B2025" s="135"/>
      <c r="C2025" s="135"/>
      <c r="D2025" s="235"/>
    </row>
    <row r="2026" spans="1:4" s="4" customFormat="1" ht="27" customHeight="1" x14ac:dyDescent="0.25">
      <c r="A2026" s="135"/>
      <c r="B2026" s="135" t="s">
        <v>137</v>
      </c>
      <c r="C2026" s="135"/>
      <c r="D2026" s="235"/>
    </row>
    <row r="2027" spans="1:4" s="4" customFormat="1" ht="30" customHeight="1" x14ac:dyDescent="0.25">
      <c r="A2027" s="135">
        <v>2013</v>
      </c>
      <c r="B2027" s="226" t="s">
        <v>542</v>
      </c>
      <c r="C2027" s="226" t="s">
        <v>137</v>
      </c>
      <c r="D2027" s="227">
        <v>475648.17</v>
      </c>
    </row>
    <row r="2028" spans="1:4" s="4" customFormat="1" ht="30" customHeight="1" x14ac:dyDescent="0.25">
      <c r="A2028" s="135">
        <v>2014</v>
      </c>
      <c r="B2028" s="226" t="s">
        <v>573</v>
      </c>
      <c r="C2028" s="226" t="s">
        <v>576</v>
      </c>
      <c r="D2028" s="227">
        <v>64852.73</v>
      </c>
    </row>
    <row r="2029" spans="1:4" s="4" customFormat="1" ht="30" customHeight="1" x14ac:dyDescent="0.25">
      <c r="A2029" s="135">
        <v>2015</v>
      </c>
      <c r="B2029" s="226" t="s">
        <v>573</v>
      </c>
      <c r="C2029" s="226" t="s">
        <v>577</v>
      </c>
      <c r="D2029" s="227">
        <v>65217.4</v>
      </c>
    </row>
    <row r="2030" spans="1:4" s="4" customFormat="1" ht="30" customHeight="1" x14ac:dyDescent="0.25">
      <c r="A2030" s="135">
        <v>2016</v>
      </c>
      <c r="B2030" s="226" t="s">
        <v>568</v>
      </c>
      <c r="C2030" s="226" t="s">
        <v>137</v>
      </c>
      <c r="D2030" s="227">
        <v>26242.5</v>
      </c>
    </row>
    <row r="2031" spans="1:4" s="4" customFormat="1" x14ac:dyDescent="0.25">
      <c r="A2031" s="135"/>
      <c r="B2031" s="135"/>
      <c r="C2031" s="135"/>
      <c r="D2031" s="137"/>
    </row>
    <row r="2032" spans="1:4" s="4" customFormat="1" ht="25.5" customHeight="1" x14ac:dyDescent="0.25">
      <c r="A2032" s="135"/>
      <c r="B2032" s="135" t="s">
        <v>138</v>
      </c>
      <c r="C2032" s="135"/>
      <c r="D2032" s="137"/>
    </row>
    <row r="2033" spans="1:4" s="4" customFormat="1" ht="30" customHeight="1" x14ac:dyDescent="0.25">
      <c r="A2033" s="135">
        <v>2017</v>
      </c>
      <c r="B2033" s="226" t="s">
        <v>352</v>
      </c>
      <c r="C2033" s="226" t="s">
        <v>353</v>
      </c>
      <c r="D2033" s="227">
        <v>86206.9</v>
      </c>
    </row>
    <row r="2034" spans="1:4" s="4" customFormat="1" ht="30" customHeight="1" x14ac:dyDescent="0.25">
      <c r="A2034" s="135"/>
      <c r="B2034" s="226" t="s">
        <v>352</v>
      </c>
      <c r="C2034" s="226" t="s">
        <v>354</v>
      </c>
      <c r="D2034" s="227">
        <v>181034.48</v>
      </c>
    </row>
    <row r="2035" spans="1:4" s="4" customFormat="1" ht="30" customHeight="1" x14ac:dyDescent="0.25">
      <c r="A2035" s="135"/>
      <c r="B2035" s="226" t="s">
        <v>352</v>
      </c>
      <c r="C2035" s="226" t="s">
        <v>355</v>
      </c>
      <c r="D2035" s="227">
        <v>181034.48</v>
      </c>
    </row>
    <row r="2036" spans="1:4" s="4" customFormat="1" ht="30" customHeight="1" x14ac:dyDescent="0.25">
      <c r="A2036" s="135"/>
      <c r="B2036" s="226" t="s">
        <v>352</v>
      </c>
      <c r="C2036" s="226" t="s">
        <v>356</v>
      </c>
      <c r="D2036" s="227">
        <v>181034.48</v>
      </c>
    </row>
    <row r="2037" spans="1:4" s="4" customFormat="1" ht="30" customHeight="1" x14ac:dyDescent="0.25">
      <c r="A2037" s="135"/>
      <c r="B2037" s="226" t="s">
        <v>352</v>
      </c>
      <c r="C2037" s="226" t="s">
        <v>357</v>
      </c>
      <c r="D2037" s="227">
        <v>534482.76</v>
      </c>
    </row>
    <row r="2038" spans="1:4" s="4" customFormat="1" ht="30" customHeight="1" x14ac:dyDescent="0.25">
      <c r="A2038" s="135"/>
      <c r="B2038" s="226" t="s">
        <v>352</v>
      </c>
      <c r="C2038" s="226" t="s">
        <v>358</v>
      </c>
      <c r="D2038" s="227">
        <v>543103.43999999994</v>
      </c>
    </row>
    <row r="2039" spans="1:4" s="4" customFormat="1" ht="30" customHeight="1" x14ac:dyDescent="0.25">
      <c r="A2039" s="135"/>
      <c r="B2039" s="226" t="s">
        <v>352</v>
      </c>
      <c r="C2039" s="226" t="s">
        <v>359</v>
      </c>
      <c r="D2039" s="227">
        <v>181034.48</v>
      </c>
    </row>
    <row r="2040" spans="1:4" s="4" customFormat="1" ht="30" customHeight="1" x14ac:dyDescent="0.25">
      <c r="A2040" s="135"/>
      <c r="B2040" s="226" t="s">
        <v>352</v>
      </c>
      <c r="C2040" s="226" t="s">
        <v>360</v>
      </c>
      <c r="D2040" s="227">
        <v>463119.1</v>
      </c>
    </row>
    <row r="2041" spans="1:4" s="4" customFormat="1" ht="30" customHeight="1" x14ac:dyDescent="0.25">
      <c r="A2041" s="135"/>
      <c r="B2041" s="226" t="s">
        <v>352</v>
      </c>
      <c r="C2041" s="226" t="s">
        <v>361</v>
      </c>
      <c r="D2041" s="227">
        <v>518160.71</v>
      </c>
    </row>
    <row r="2042" spans="1:4" s="4" customFormat="1" ht="30" customHeight="1" x14ac:dyDescent="0.25">
      <c r="A2042" s="135"/>
      <c r="B2042" s="226" t="s">
        <v>352</v>
      </c>
      <c r="C2042" s="226" t="s">
        <v>362</v>
      </c>
      <c r="D2042" s="227">
        <v>6490330.8799999999</v>
      </c>
    </row>
    <row r="2043" spans="1:4" s="4" customFormat="1" ht="30" customHeight="1" x14ac:dyDescent="0.25">
      <c r="A2043" s="135"/>
      <c r="B2043" s="226" t="s">
        <v>352</v>
      </c>
      <c r="C2043" s="226" t="s">
        <v>363</v>
      </c>
      <c r="D2043" s="227">
        <v>0.01</v>
      </c>
    </row>
    <row r="2044" spans="1:4" s="4" customFormat="1" ht="30" customHeight="1" x14ac:dyDescent="0.25">
      <c r="A2044" s="135"/>
      <c r="B2044" s="226" t="s">
        <v>352</v>
      </c>
      <c r="C2044" s="226" t="s">
        <v>364</v>
      </c>
      <c r="D2044" s="227">
        <v>37526459.659999996</v>
      </c>
    </row>
    <row r="2045" spans="1:4" s="4" customFormat="1" ht="25.5" x14ac:dyDescent="0.25">
      <c r="A2045" s="135"/>
      <c r="B2045" s="226" t="s">
        <v>352</v>
      </c>
      <c r="C2045" s="228" t="s">
        <v>365</v>
      </c>
      <c r="D2045" s="227">
        <v>3411248</v>
      </c>
    </row>
    <row r="2046" spans="1:4" s="4" customFormat="1" ht="25.5" x14ac:dyDescent="0.25">
      <c r="A2046" s="135"/>
      <c r="B2046" s="226" t="s">
        <v>352</v>
      </c>
      <c r="C2046" s="228" t="s">
        <v>366</v>
      </c>
      <c r="D2046" s="227">
        <v>5290015.34</v>
      </c>
    </row>
    <row r="2047" spans="1:4" s="4" customFormat="1" ht="30" customHeight="1" x14ac:dyDescent="0.25">
      <c r="A2047" s="135">
        <v>2018</v>
      </c>
      <c r="B2047" s="226" t="s">
        <v>367</v>
      </c>
      <c r="C2047" s="226" t="s">
        <v>368</v>
      </c>
      <c r="D2047" s="358">
        <v>300000</v>
      </c>
    </row>
    <row r="2048" spans="1:4" s="4" customFormat="1" ht="30" customHeight="1" x14ac:dyDescent="0.25">
      <c r="A2048" s="135">
        <v>2019</v>
      </c>
      <c r="B2048" s="226" t="s">
        <v>367</v>
      </c>
      <c r="C2048" s="226" t="s">
        <v>368</v>
      </c>
      <c r="D2048" s="359"/>
    </row>
    <row r="2049" spans="1:4" s="4" customFormat="1" ht="30" customHeight="1" x14ac:dyDescent="0.25">
      <c r="A2049" s="135">
        <v>2020</v>
      </c>
      <c r="B2049" s="226" t="s">
        <v>367</v>
      </c>
      <c r="C2049" s="226" t="s">
        <v>368</v>
      </c>
      <c r="D2049" s="359"/>
    </row>
    <row r="2050" spans="1:4" s="4" customFormat="1" ht="30" customHeight="1" x14ac:dyDescent="0.25">
      <c r="A2050" s="135">
        <v>2021</v>
      </c>
      <c r="B2050" s="226" t="s">
        <v>367</v>
      </c>
      <c r="C2050" s="226" t="s">
        <v>368</v>
      </c>
      <c r="D2050" s="359"/>
    </row>
    <row r="2051" spans="1:4" s="4" customFormat="1" ht="30" customHeight="1" x14ac:dyDescent="0.25">
      <c r="A2051" s="135">
        <v>2022</v>
      </c>
      <c r="B2051" s="226" t="s">
        <v>367</v>
      </c>
      <c r="C2051" s="226" t="s">
        <v>369</v>
      </c>
      <c r="D2051" s="359"/>
    </row>
    <row r="2052" spans="1:4" s="4" customFormat="1" ht="30" customHeight="1" x14ac:dyDescent="0.25">
      <c r="A2052" s="135">
        <v>2023</v>
      </c>
      <c r="B2052" s="226" t="s">
        <v>367</v>
      </c>
      <c r="C2052" s="226" t="s">
        <v>369</v>
      </c>
      <c r="D2052" s="359"/>
    </row>
    <row r="2053" spans="1:4" s="4" customFormat="1" ht="30" customHeight="1" x14ac:dyDescent="0.25">
      <c r="A2053" s="135">
        <v>2024</v>
      </c>
      <c r="B2053" s="226" t="s">
        <v>367</v>
      </c>
      <c r="C2053" s="226" t="s">
        <v>369</v>
      </c>
      <c r="D2053" s="359"/>
    </row>
    <row r="2054" spans="1:4" s="4" customFormat="1" ht="30" customHeight="1" x14ac:dyDescent="0.25">
      <c r="A2054" s="135">
        <v>2025</v>
      </c>
      <c r="B2054" s="226" t="s">
        <v>367</v>
      </c>
      <c r="C2054" s="226" t="s">
        <v>369</v>
      </c>
      <c r="D2054" s="360"/>
    </row>
    <row r="2055" spans="1:4" s="4" customFormat="1" ht="30" customHeight="1" x14ac:dyDescent="0.25">
      <c r="A2055" s="135">
        <v>2026</v>
      </c>
      <c r="B2055" s="226" t="s">
        <v>370</v>
      </c>
      <c r="C2055" s="226" t="s">
        <v>371</v>
      </c>
      <c r="D2055" s="227">
        <v>16329.5</v>
      </c>
    </row>
    <row r="2056" spans="1:4" s="4" customFormat="1" ht="30" customHeight="1" x14ac:dyDescent="0.25">
      <c r="A2056" s="135">
        <v>2027</v>
      </c>
      <c r="B2056" s="226" t="s">
        <v>372</v>
      </c>
      <c r="C2056" s="226" t="s">
        <v>371</v>
      </c>
      <c r="D2056" s="227">
        <v>16329.5</v>
      </c>
    </row>
    <row r="2057" spans="1:4" s="4" customFormat="1" ht="30" customHeight="1" x14ac:dyDescent="0.25">
      <c r="A2057" s="135">
        <v>2028</v>
      </c>
      <c r="B2057" s="226" t="s">
        <v>373</v>
      </c>
      <c r="C2057" s="226" t="s">
        <v>374</v>
      </c>
      <c r="D2057" s="227">
        <v>36690.85</v>
      </c>
    </row>
    <row r="2058" spans="1:4" s="4" customFormat="1" ht="30" customHeight="1" x14ac:dyDescent="0.25">
      <c r="A2058" s="135">
        <v>2029</v>
      </c>
      <c r="B2058" s="226" t="s">
        <v>375</v>
      </c>
      <c r="C2058" s="226" t="s">
        <v>374</v>
      </c>
      <c r="D2058" s="227">
        <v>36690.85</v>
      </c>
    </row>
    <row r="2059" spans="1:4" s="4" customFormat="1" ht="38.25" x14ac:dyDescent="0.25">
      <c r="A2059" s="135">
        <v>2030</v>
      </c>
      <c r="B2059" s="226" t="s">
        <v>376</v>
      </c>
      <c r="C2059" s="228" t="s">
        <v>377</v>
      </c>
      <c r="D2059" s="227">
        <v>1426853.34</v>
      </c>
    </row>
    <row r="2060" spans="1:4" s="4" customFormat="1" ht="25.5" x14ac:dyDescent="0.25">
      <c r="A2060" s="135">
        <v>2031</v>
      </c>
      <c r="B2060" s="226" t="s">
        <v>378</v>
      </c>
      <c r="C2060" s="228" t="s">
        <v>379</v>
      </c>
      <c r="D2060" s="227">
        <v>487197.48</v>
      </c>
    </row>
    <row r="2061" spans="1:4" s="4" customFormat="1" ht="38.25" x14ac:dyDescent="0.25">
      <c r="A2061" s="135">
        <v>2032</v>
      </c>
      <c r="B2061" s="226" t="s">
        <v>380</v>
      </c>
      <c r="C2061" s="228" t="s">
        <v>381</v>
      </c>
      <c r="D2061" s="227">
        <v>863478.26</v>
      </c>
    </row>
    <row r="2062" spans="1:4" s="4" customFormat="1" ht="102" x14ac:dyDescent="0.25">
      <c r="A2062" s="135">
        <v>2033</v>
      </c>
      <c r="B2062" s="226" t="s">
        <v>382</v>
      </c>
      <c r="C2062" s="228" t="s">
        <v>383</v>
      </c>
      <c r="D2062" s="227">
        <v>4468585.79</v>
      </c>
    </row>
    <row r="2063" spans="1:4" s="4" customFormat="1" ht="127.5" x14ac:dyDescent="0.25">
      <c r="A2063" s="135">
        <v>2034</v>
      </c>
      <c r="B2063" s="226" t="s">
        <v>384</v>
      </c>
      <c r="C2063" s="228" t="s">
        <v>385</v>
      </c>
      <c r="D2063" s="227">
        <v>2806615.24</v>
      </c>
    </row>
    <row r="2064" spans="1:4" s="4" customFormat="1" ht="102" x14ac:dyDescent="0.25">
      <c r="A2064" s="135">
        <v>2035</v>
      </c>
      <c r="B2064" s="226" t="s">
        <v>386</v>
      </c>
      <c r="C2064" s="228" t="s">
        <v>387</v>
      </c>
      <c r="D2064" s="227">
        <v>3013136.83</v>
      </c>
    </row>
    <row r="2065" spans="1:4" s="4" customFormat="1" ht="30" customHeight="1" x14ac:dyDescent="0.25">
      <c r="A2065" s="135">
        <v>2036</v>
      </c>
      <c r="B2065" s="226" t="s">
        <v>388</v>
      </c>
      <c r="C2065" s="226" t="s">
        <v>389</v>
      </c>
      <c r="D2065" s="227">
        <v>457321.61</v>
      </c>
    </row>
    <row r="2066" spans="1:4" s="4" customFormat="1" ht="51" x14ac:dyDescent="0.25">
      <c r="A2066" s="135">
        <v>2037</v>
      </c>
      <c r="B2066" s="226" t="s">
        <v>390</v>
      </c>
      <c r="C2066" s="228" t="s">
        <v>391</v>
      </c>
      <c r="D2066" s="227">
        <v>632197.66</v>
      </c>
    </row>
    <row r="2067" spans="1:4" s="4" customFormat="1" ht="38.25" x14ac:dyDescent="0.25">
      <c r="A2067" s="135">
        <v>2038</v>
      </c>
      <c r="B2067" s="226" t="s">
        <v>392</v>
      </c>
      <c r="C2067" s="228" t="s">
        <v>393</v>
      </c>
      <c r="D2067" s="358">
        <v>139443.64000000001</v>
      </c>
    </row>
    <row r="2068" spans="1:4" s="4" customFormat="1" ht="38.25" x14ac:dyDescent="0.25">
      <c r="A2068" s="135">
        <v>2039</v>
      </c>
      <c r="B2068" s="226" t="s">
        <v>392</v>
      </c>
      <c r="C2068" s="228" t="s">
        <v>394</v>
      </c>
      <c r="D2068" s="359"/>
    </row>
    <row r="2069" spans="1:4" s="4" customFormat="1" ht="30" customHeight="1" x14ac:dyDescent="0.25">
      <c r="A2069" s="135">
        <v>2040</v>
      </c>
      <c r="B2069" s="226" t="s">
        <v>392</v>
      </c>
      <c r="C2069" s="226" t="s">
        <v>395</v>
      </c>
      <c r="D2069" s="359"/>
    </row>
    <row r="2070" spans="1:4" s="4" customFormat="1" ht="30" customHeight="1" x14ac:dyDescent="0.25">
      <c r="A2070" s="135">
        <v>2041</v>
      </c>
      <c r="B2070" s="226" t="s">
        <v>392</v>
      </c>
      <c r="C2070" s="226" t="s">
        <v>396</v>
      </c>
      <c r="D2070" s="359"/>
    </row>
    <row r="2071" spans="1:4" s="4" customFormat="1" ht="30" customHeight="1" x14ac:dyDescent="0.25">
      <c r="A2071" s="135">
        <v>2042</v>
      </c>
      <c r="B2071" s="226" t="s">
        <v>392</v>
      </c>
      <c r="C2071" s="226" t="s">
        <v>397</v>
      </c>
      <c r="D2071" s="359"/>
    </row>
    <row r="2072" spans="1:4" s="4" customFormat="1" ht="30" customHeight="1" x14ac:dyDescent="0.25">
      <c r="A2072" s="135">
        <v>2043</v>
      </c>
      <c r="B2072" s="226" t="s">
        <v>392</v>
      </c>
      <c r="C2072" s="226" t="s">
        <v>398</v>
      </c>
      <c r="D2072" s="359"/>
    </row>
    <row r="2073" spans="1:4" s="4" customFormat="1" ht="30" customHeight="1" x14ac:dyDescent="0.25">
      <c r="A2073" s="135">
        <v>2044</v>
      </c>
      <c r="B2073" s="226" t="s">
        <v>392</v>
      </c>
      <c r="C2073" s="226" t="s">
        <v>399</v>
      </c>
      <c r="D2073" s="359"/>
    </row>
    <row r="2074" spans="1:4" s="4" customFormat="1" ht="30" customHeight="1" x14ac:dyDescent="0.25">
      <c r="A2074" s="135">
        <v>2045</v>
      </c>
      <c r="B2074" s="226" t="s">
        <v>392</v>
      </c>
      <c r="C2074" s="226" t="s">
        <v>400</v>
      </c>
      <c r="D2074" s="359"/>
    </row>
    <row r="2075" spans="1:4" s="4" customFormat="1" ht="30" customHeight="1" x14ac:dyDescent="0.25">
      <c r="A2075" s="135">
        <v>2046</v>
      </c>
      <c r="B2075" s="226" t="s">
        <v>392</v>
      </c>
      <c r="C2075" s="228" t="s">
        <v>401</v>
      </c>
      <c r="D2075" s="359"/>
    </row>
    <row r="2076" spans="1:4" s="4" customFormat="1" ht="30" customHeight="1" x14ac:dyDescent="0.25">
      <c r="A2076" s="135">
        <v>2047</v>
      </c>
      <c r="B2076" s="226" t="s">
        <v>392</v>
      </c>
      <c r="C2076" s="226" t="s">
        <v>402</v>
      </c>
      <c r="D2076" s="359"/>
    </row>
    <row r="2077" spans="1:4" s="4" customFormat="1" ht="30" customHeight="1" x14ac:dyDescent="0.25">
      <c r="A2077" s="135">
        <v>2048</v>
      </c>
      <c r="B2077" s="226" t="s">
        <v>392</v>
      </c>
      <c r="C2077" s="226" t="s">
        <v>403</v>
      </c>
      <c r="D2077" s="360"/>
    </row>
    <row r="2078" spans="1:4" s="4" customFormat="1" ht="25.5" x14ac:dyDescent="0.25">
      <c r="A2078" s="135">
        <v>2049</v>
      </c>
      <c r="B2078" s="226" t="s">
        <v>404</v>
      </c>
      <c r="C2078" s="228" t="s">
        <v>405</v>
      </c>
      <c r="D2078" s="227">
        <v>1457649.49</v>
      </c>
    </row>
    <row r="2079" spans="1:4" s="4" customFormat="1" ht="38.25" x14ac:dyDescent="0.25">
      <c r="A2079" s="135">
        <v>2050</v>
      </c>
      <c r="B2079" s="226" t="s">
        <v>406</v>
      </c>
      <c r="C2079" s="228" t="s">
        <v>407</v>
      </c>
      <c r="D2079" s="227">
        <v>2954733.04</v>
      </c>
    </row>
    <row r="2080" spans="1:4" s="4" customFormat="1" ht="25.5" x14ac:dyDescent="0.25">
      <c r="A2080" s="135">
        <v>2051</v>
      </c>
      <c r="B2080" s="226" t="s">
        <v>408</v>
      </c>
      <c r="C2080" s="228" t="s">
        <v>409</v>
      </c>
      <c r="D2080" s="227">
        <v>2362174.9700000002</v>
      </c>
    </row>
    <row r="2081" spans="1:4" s="4" customFormat="1" ht="38.25" x14ac:dyDescent="0.25">
      <c r="A2081" s="135">
        <v>2052</v>
      </c>
      <c r="B2081" s="226" t="s">
        <v>410</v>
      </c>
      <c r="C2081" s="228" t="s">
        <v>411</v>
      </c>
      <c r="D2081" s="227">
        <v>1117773.7</v>
      </c>
    </row>
    <row r="2082" spans="1:4" s="4" customFormat="1" ht="38.25" x14ac:dyDescent="0.25">
      <c r="A2082" s="135">
        <v>2053</v>
      </c>
      <c r="B2082" s="226" t="s">
        <v>412</v>
      </c>
      <c r="C2082" s="228" t="s">
        <v>413</v>
      </c>
      <c r="D2082" s="227">
        <v>1011843.77</v>
      </c>
    </row>
    <row r="2083" spans="1:4" s="4" customFormat="1" ht="38.25" x14ac:dyDescent="0.25">
      <c r="A2083" s="135">
        <v>2054</v>
      </c>
      <c r="B2083" s="226" t="s">
        <v>414</v>
      </c>
      <c r="C2083" s="228" t="s">
        <v>415</v>
      </c>
      <c r="D2083" s="227">
        <v>1105761.32</v>
      </c>
    </row>
    <row r="2084" spans="1:4" s="4" customFormat="1" ht="51" x14ac:dyDescent="0.25">
      <c r="A2084" s="135">
        <v>2055</v>
      </c>
      <c r="B2084" s="226" t="s">
        <v>416</v>
      </c>
      <c r="C2084" s="228" t="s">
        <v>417</v>
      </c>
      <c r="D2084" s="227">
        <v>911406.97</v>
      </c>
    </row>
    <row r="2085" spans="1:4" s="4" customFormat="1" ht="38.25" x14ac:dyDescent="0.25">
      <c r="A2085" s="135">
        <v>2056</v>
      </c>
      <c r="B2085" s="226" t="s">
        <v>418</v>
      </c>
      <c r="C2085" s="228" t="s">
        <v>419</v>
      </c>
      <c r="D2085" s="227">
        <v>1073352.48</v>
      </c>
    </row>
    <row r="2086" spans="1:4" s="4" customFormat="1" ht="38.25" x14ac:dyDescent="0.25">
      <c r="A2086" s="135">
        <v>2057</v>
      </c>
      <c r="B2086" s="226" t="s">
        <v>420</v>
      </c>
      <c r="C2086" s="228" t="s">
        <v>421</v>
      </c>
      <c r="D2086" s="227">
        <v>248721.35</v>
      </c>
    </row>
    <row r="2087" spans="1:4" s="4" customFormat="1" ht="51" x14ac:dyDescent="0.25">
      <c r="A2087" s="135">
        <v>2058</v>
      </c>
      <c r="B2087" s="226" t="s">
        <v>422</v>
      </c>
      <c r="C2087" s="228" t="s">
        <v>423</v>
      </c>
      <c r="D2087" s="227">
        <v>437585.27</v>
      </c>
    </row>
    <row r="2088" spans="1:4" s="4" customFormat="1" ht="38.25" x14ac:dyDescent="0.25">
      <c r="A2088" s="135">
        <v>2059</v>
      </c>
      <c r="B2088" s="226" t="s">
        <v>424</v>
      </c>
      <c r="C2088" s="228" t="s">
        <v>425</v>
      </c>
      <c r="D2088" s="227">
        <v>569550.98</v>
      </c>
    </row>
    <row r="2089" spans="1:4" s="4" customFormat="1" ht="38.25" x14ac:dyDescent="0.25">
      <c r="A2089" s="135">
        <v>2060</v>
      </c>
      <c r="B2089" s="226" t="s">
        <v>426</v>
      </c>
      <c r="C2089" s="228" t="s">
        <v>427</v>
      </c>
      <c r="D2089" s="227">
        <v>355803.32</v>
      </c>
    </row>
    <row r="2090" spans="1:4" s="4" customFormat="1" ht="38.25" x14ac:dyDescent="0.25">
      <c r="A2090" s="135">
        <v>2061</v>
      </c>
      <c r="B2090" s="226" t="s">
        <v>428</v>
      </c>
      <c r="C2090" s="228" t="s">
        <v>429</v>
      </c>
      <c r="D2090" s="227">
        <v>523981.9</v>
      </c>
    </row>
    <row r="2091" spans="1:4" s="4" customFormat="1" ht="38.25" x14ac:dyDescent="0.25">
      <c r="A2091" s="135">
        <v>2062</v>
      </c>
      <c r="B2091" s="226" t="s">
        <v>430</v>
      </c>
      <c r="C2091" s="228" t="s">
        <v>431</v>
      </c>
      <c r="D2091" s="227">
        <v>308998.31</v>
      </c>
    </row>
    <row r="2092" spans="1:4" s="4" customFormat="1" ht="38.25" x14ac:dyDescent="0.25">
      <c r="A2092" s="135">
        <v>2063</v>
      </c>
      <c r="B2092" s="226" t="s">
        <v>432</v>
      </c>
      <c r="C2092" s="228" t="s">
        <v>433</v>
      </c>
      <c r="D2092" s="227">
        <v>1218880.43</v>
      </c>
    </row>
    <row r="2093" spans="1:4" s="4" customFormat="1" ht="25.5" x14ac:dyDescent="0.25">
      <c r="A2093" s="135">
        <v>2064</v>
      </c>
      <c r="B2093" s="226" t="s">
        <v>434</v>
      </c>
      <c r="C2093" s="228" t="s">
        <v>435</v>
      </c>
      <c r="D2093" s="227">
        <v>392224.72</v>
      </c>
    </row>
    <row r="2094" spans="1:4" s="4" customFormat="1" ht="51" x14ac:dyDescent="0.25">
      <c r="A2094" s="135">
        <v>2065</v>
      </c>
      <c r="B2094" s="226" t="s">
        <v>436</v>
      </c>
      <c r="C2094" s="228" t="s">
        <v>437</v>
      </c>
      <c r="D2094" s="227">
        <v>1098318.47</v>
      </c>
    </row>
    <row r="2095" spans="1:4" s="4" customFormat="1" ht="30" customHeight="1" x14ac:dyDescent="0.25">
      <c r="A2095" s="135">
        <v>2066</v>
      </c>
      <c r="B2095" s="226" t="s">
        <v>438</v>
      </c>
      <c r="C2095" s="228" t="s">
        <v>439</v>
      </c>
      <c r="D2095" s="227">
        <v>21739.13</v>
      </c>
    </row>
    <row r="2096" spans="1:4" s="4" customFormat="1" ht="30" customHeight="1" x14ac:dyDescent="0.25">
      <c r="A2096" s="135">
        <v>2067</v>
      </c>
      <c r="B2096" s="226" t="s">
        <v>440</v>
      </c>
      <c r="C2096" s="228" t="s">
        <v>441</v>
      </c>
      <c r="D2096" s="227">
        <v>21739.13</v>
      </c>
    </row>
    <row r="2097" spans="1:4" s="4" customFormat="1" ht="30" customHeight="1" x14ac:dyDescent="0.25">
      <c r="A2097" s="135">
        <v>2068</v>
      </c>
      <c r="B2097" s="226" t="s">
        <v>442</v>
      </c>
      <c r="C2097" s="226" t="s">
        <v>443</v>
      </c>
      <c r="D2097" s="227">
        <v>200449.05</v>
      </c>
    </row>
    <row r="2098" spans="1:4" s="4" customFormat="1" ht="51" x14ac:dyDescent="0.25">
      <c r="A2098" s="135">
        <v>2069</v>
      </c>
      <c r="B2098" s="226" t="s">
        <v>444</v>
      </c>
      <c r="C2098" s="228" t="s">
        <v>445</v>
      </c>
      <c r="D2098" s="227">
        <v>1005233.63</v>
      </c>
    </row>
    <row r="2099" spans="1:4" s="4" customFormat="1" ht="30" customHeight="1" x14ac:dyDescent="0.25">
      <c r="A2099" s="135">
        <v>2070</v>
      </c>
      <c r="B2099" s="226" t="s">
        <v>446</v>
      </c>
      <c r="C2099" s="226" t="s">
        <v>447</v>
      </c>
      <c r="D2099" s="227">
        <v>9500</v>
      </c>
    </row>
    <row r="2100" spans="1:4" s="4" customFormat="1" ht="30" customHeight="1" x14ac:dyDescent="0.25">
      <c r="A2100" s="135">
        <v>2071</v>
      </c>
      <c r="B2100" s="226" t="s">
        <v>448</v>
      </c>
      <c r="C2100" s="226" t="s">
        <v>449</v>
      </c>
      <c r="D2100" s="227">
        <v>5400</v>
      </c>
    </row>
    <row r="2101" spans="1:4" s="4" customFormat="1" ht="30" customHeight="1" x14ac:dyDescent="0.25">
      <c r="A2101" s="135">
        <v>2072</v>
      </c>
      <c r="B2101" s="226" t="s">
        <v>450</v>
      </c>
      <c r="C2101" s="226" t="s">
        <v>449</v>
      </c>
      <c r="D2101" s="227">
        <v>3000</v>
      </c>
    </row>
    <row r="2102" spans="1:4" s="4" customFormat="1" ht="30" customHeight="1" x14ac:dyDescent="0.25">
      <c r="A2102" s="135">
        <v>2073</v>
      </c>
      <c r="B2102" s="226" t="s">
        <v>451</v>
      </c>
      <c r="C2102" s="226" t="s">
        <v>452</v>
      </c>
      <c r="D2102" s="227">
        <v>3000</v>
      </c>
    </row>
    <row r="2103" spans="1:4" s="4" customFormat="1" ht="30" customHeight="1" x14ac:dyDescent="0.25">
      <c r="A2103" s="135">
        <v>2074</v>
      </c>
      <c r="B2103" s="226" t="s">
        <v>453</v>
      </c>
      <c r="C2103" s="226" t="s">
        <v>454</v>
      </c>
      <c r="D2103" s="227">
        <v>1300</v>
      </c>
    </row>
    <row r="2104" spans="1:4" s="4" customFormat="1" ht="30" customHeight="1" x14ac:dyDescent="0.25">
      <c r="A2104" s="135">
        <v>2075</v>
      </c>
      <c r="B2104" s="226" t="s">
        <v>455</v>
      </c>
      <c r="C2104" s="226" t="s">
        <v>456</v>
      </c>
      <c r="D2104" s="227">
        <v>3400</v>
      </c>
    </row>
    <row r="2105" spans="1:4" s="4" customFormat="1" ht="30" customHeight="1" x14ac:dyDescent="0.25">
      <c r="A2105" s="135">
        <v>2076</v>
      </c>
      <c r="B2105" s="226" t="s">
        <v>457</v>
      </c>
      <c r="C2105" s="226" t="s">
        <v>458</v>
      </c>
      <c r="D2105" s="227">
        <v>800</v>
      </c>
    </row>
    <row r="2106" spans="1:4" s="4" customFormat="1" ht="30" customHeight="1" x14ac:dyDescent="0.25">
      <c r="A2106" s="135">
        <v>2077</v>
      </c>
      <c r="B2106" s="226" t="s">
        <v>459</v>
      </c>
      <c r="C2106" s="226" t="s">
        <v>460</v>
      </c>
      <c r="D2106" s="227">
        <v>640</v>
      </c>
    </row>
    <row r="2107" spans="1:4" s="4" customFormat="1" ht="30" customHeight="1" x14ac:dyDescent="0.25">
      <c r="A2107" s="135">
        <v>2078</v>
      </c>
      <c r="B2107" s="226" t="s">
        <v>461</v>
      </c>
      <c r="C2107" s="226" t="s">
        <v>449</v>
      </c>
      <c r="D2107" s="227">
        <v>3150</v>
      </c>
    </row>
    <row r="2108" spans="1:4" s="4" customFormat="1" ht="30" customHeight="1" x14ac:dyDescent="0.25">
      <c r="A2108" s="135">
        <v>2079</v>
      </c>
      <c r="B2108" s="226" t="s">
        <v>462</v>
      </c>
      <c r="C2108" s="226" t="s">
        <v>463</v>
      </c>
      <c r="D2108" s="227">
        <v>3150</v>
      </c>
    </row>
    <row r="2109" spans="1:4" s="4" customFormat="1" ht="30" customHeight="1" x14ac:dyDescent="0.25">
      <c r="A2109" s="135">
        <v>2080</v>
      </c>
      <c r="B2109" s="226" t="s">
        <v>464</v>
      </c>
      <c r="C2109" s="226" t="s">
        <v>449</v>
      </c>
      <c r="D2109" s="227">
        <v>3150</v>
      </c>
    </row>
    <row r="2110" spans="1:4" s="4" customFormat="1" ht="30" customHeight="1" x14ac:dyDescent="0.25">
      <c r="A2110" s="135">
        <v>2081</v>
      </c>
      <c r="B2110" s="226" t="s">
        <v>465</v>
      </c>
      <c r="C2110" s="226" t="s">
        <v>449</v>
      </c>
      <c r="D2110" s="227">
        <v>3150</v>
      </c>
    </row>
    <row r="2111" spans="1:4" s="4" customFormat="1" ht="30" customHeight="1" x14ac:dyDescent="0.25">
      <c r="A2111" s="135">
        <v>2082</v>
      </c>
      <c r="B2111" s="226" t="s">
        <v>466</v>
      </c>
      <c r="C2111" s="226" t="s">
        <v>467</v>
      </c>
      <c r="D2111" s="227">
        <v>3400</v>
      </c>
    </row>
    <row r="2112" spans="1:4" s="4" customFormat="1" ht="30" customHeight="1" x14ac:dyDescent="0.25">
      <c r="A2112" s="135">
        <v>2083</v>
      </c>
      <c r="B2112" s="226" t="s">
        <v>468</v>
      </c>
      <c r="C2112" s="226" t="s">
        <v>469</v>
      </c>
      <c r="D2112" s="358">
        <v>89987.5</v>
      </c>
    </row>
    <row r="2113" spans="1:4" s="4" customFormat="1" ht="30" customHeight="1" x14ac:dyDescent="0.25">
      <c r="A2113" s="135">
        <v>2084</v>
      </c>
      <c r="B2113" s="226" t="s">
        <v>470</v>
      </c>
      <c r="C2113" s="226" t="s">
        <v>471</v>
      </c>
      <c r="D2113" s="359"/>
    </row>
    <row r="2114" spans="1:4" s="4" customFormat="1" ht="30" customHeight="1" x14ac:dyDescent="0.25">
      <c r="A2114" s="135">
        <v>2085</v>
      </c>
      <c r="B2114" s="226" t="s">
        <v>472</v>
      </c>
      <c r="C2114" s="228" t="s">
        <v>473</v>
      </c>
      <c r="D2114" s="359"/>
    </row>
    <row r="2115" spans="1:4" s="4" customFormat="1" ht="30" customHeight="1" x14ac:dyDescent="0.25">
      <c r="A2115" s="135">
        <v>2086</v>
      </c>
      <c r="B2115" s="226" t="s">
        <v>474</v>
      </c>
      <c r="C2115" s="228" t="s">
        <v>475</v>
      </c>
      <c r="D2115" s="359"/>
    </row>
    <row r="2116" spans="1:4" s="4" customFormat="1" ht="30" customHeight="1" x14ac:dyDescent="0.25">
      <c r="A2116" s="135">
        <v>2087</v>
      </c>
      <c r="B2116" s="226" t="s">
        <v>476</v>
      </c>
      <c r="C2116" s="226" t="s">
        <v>477</v>
      </c>
      <c r="D2116" s="359"/>
    </row>
    <row r="2117" spans="1:4" s="4" customFormat="1" ht="30" customHeight="1" x14ac:dyDescent="0.25">
      <c r="A2117" s="135">
        <v>2088</v>
      </c>
      <c r="B2117" s="226" t="s">
        <v>478</v>
      </c>
      <c r="C2117" s="228" t="s">
        <v>479</v>
      </c>
      <c r="D2117" s="359"/>
    </row>
    <row r="2118" spans="1:4" s="4" customFormat="1" ht="30" customHeight="1" x14ac:dyDescent="0.25">
      <c r="A2118" s="135">
        <v>2089</v>
      </c>
      <c r="B2118" s="226" t="s">
        <v>480</v>
      </c>
      <c r="C2118" s="228" t="s">
        <v>481</v>
      </c>
      <c r="D2118" s="359"/>
    </row>
    <row r="2119" spans="1:4" s="4" customFormat="1" ht="30" customHeight="1" x14ac:dyDescent="0.25">
      <c r="A2119" s="135">
        <v>2090</v>
      </c>
      <c r="B2119" s="226" t="s">
        <v>482</v>
      </c>
      <c r="C2119" s="228" t="s">
        <v>483</v>
      </c>
      <c r="D2119" s="360"/>
    </row>
    <row r="2120" spans="1:4" s="4" customFormat="1" ht="30" customHeight="1" x14ac:dyDescent="0.25">
      <c r="A2120" s="135">
        <v>2091</v>
      </c>
      <c r="B2120" s="226" t="s">
        <v>484</v>
      </c>
      <c r="C2120" s="226" t="s">
        <v>485</v>
      </c>
      <c r="D2120" s="227">
        <v>3600</v>
      </c>
    </row>
    <row r="2121" spans="1:4" s="4" customFormat="1" ht="30" customHeight="1" x14ac:dyDescent="0.25">
      <c r="A2121" s="135">
        <v>2092</v>
      </c>
      <c r="B2121" s="226" t="s">
        <v>486</v>
      </c>
      <c r="C2121" s="226" t="s">
        <v>487</v>
      </c>
      <c r="D2121" s="227">
        <v>7220</v>
      </c>
    </row>
    <row r="2122" spans="1:4" s="4" customFormat="1" ht="30" customHeight="1" x14ac:dyDescent="0.25">
      <c r="A2122" s="135">
        <v>2093</v>
      </c>
      <c r="B2122" s="226" t="s">
        <v>488</v>
      </c>
      <c r="C2122" s="226" t="s">
        <v>489</v>
      </c>
      <c r="D2122" s="227"/>
    </row>
    <row r="2123" spans="1:4" s="4" customFormat="1" ht="30" customHeight="1" x14ac:dyDescent="0.25">
      <c r="A2123" s="135">
        <v>2094</v>
      </c>
      <c r="B2123" s="226" t="s">
        <v>490</v>
      </c>
      <c r="C2123" s="226" t="s">
        <v>449</v>
      </c>
      <c r="D2123" s="227">
        <v>3150</v>
      </c>
    </row>
    <row r="2124" spans="1:4" s="4" customFormat="1" ht="30" customHeight="1" x14ac:dyDescent="0.25">
      <c r="A2124" s="135">
        <v>2095</v>
      </c>
      <c r="B2124" s="226" t="s">
        <v>491</v>
      </c>
      <c r="C2124" s="226" t="s">
        <v>463</v>
      </c>
      <c r="D2124" s="227">
        <v>3150</v>
      </c>
    </row>
    <row r="2125" spans="1:4" s="4" customFormat="1" ht="30" customHeight="1" x14ac:dyDescent="0.25">
      <c r="A2125" s="135">
        <v>2096</v>
      </c>
      <c r="B2125" s="226" t="s">
        <v>492</v>
      </c>
      <c r="C2125" s="226" t="s">
        <v>463</v>
      </c>
      <c r="D2125" s="227">
        <v>3150</v>
      </c>
    </row>
    <row r="2126" spans="1:4" s="4" customFormat="1" ht="30" customHeight="1" x14ac:dyDescent="0.25">
      <c r="A2126" s="135">
        <v>2097</v>
      </c>
      <c r="B2126" s="226" t="s">
        <v>493</v>
      </c>
      <c r="C2126" s="226" t="s">
        <v>449</v>
      </c>
      <c r="D2126" s="227">
        <v>5900</v>
      </c>
    </row>
    <row r="2127" spans="1:4" s="4" customFormat="1" ht="30" customHeight="1" x14ac:dyDescent="0.25">
      <c r="A2127" s="135">
        <v>2098</v>
      </c>
      <c r="B2127" s="226" t="s">
        <v>494</v>
      </c>
      <c r="C2127" s="226" t="s">
        <v>495</v>
      </c>
      <c r="D2127" s="227">
        <v>4990</v>
      </c>
    </row>
    <row r="2128" spans="1:4" s="4" customFormat="1" ht="63.75" x14ac:dyDescent="0.25">
      <c r="A2128" s="135">
        <v>2099</v>
      </c>
      <c r="B2128" s="226" t="s">
        <v>496</v>
      </c>
      <c r="C2128" s="228" t="s">
        <v>497</v>
      </c>
      <c r="D2128" s="227">
        <v>228620</v>
      </c>
    </row>
    <row r="2129" spans="1:4" s="4" customFormat="1" ht="51" x14ac:dyDescent="0.25">
      <c r="A2129" s="135">
        <v>2100</v>
      </c>
      <c r="B2129" s="226" t="s">
        <v>498</v>
      </c>
      <c r="C2129" s="228" t="s">
        <v>499</v>
      </c>
      <c r="D2129" s="227">
        <v>220526</v>
      </c>
    </row>
    <row r="2130" spans="1:4" s="4" customFormat="1" ht="76.5" x14ac:dyDescent="0.25">
      <c r="A2130" s="135">
        <v>2101</v>
      </c>
      <c r="B2130" s="226" t="s">
        <v>500</v>
      </c>
      <c r="C2130" s="228" t="s">
        <v>501</v>
      </c>
      <c r="D2130" s="227">
        <v>1567021.98</v>
      </c>
    </row>
    <row r="2131" spans="1:4" s="4" customFormat="1" ht="76.5" x14ac:dyDescent="0.25">
      <c r="A2131" s="135">
        <v>2102</v>
      </c>
      <c r="B2131" s="226" t="s">
        <v>502</v>
      </c>
      <c r="C2131" s="228" t="s">
        <v>503</v>
      </c>
      <c r="D2131" s="227">
        <v>2065367.28</v>
      </c>
    </row>
    <row r="2132" spans="1:4" s="4" customFormat="1" ht="76.5" x14ac:dyDescent="0.25">
      <c r="A2132" s="135">
        <v>2103</v>
      </c>
      <c r="B2132" s="226" t="s">
        <v>504</v>
      </c>
      <c r="C2132" s="228" t="s">
        <v>505</v>
      </c>
      <c r="D2132" s="227">
        <v>1515775.13</v>
      </c>
    </row>
    <row r="2133" spans="1:4" s="4" customFormat="1" ht="76.5" x14ac:dyDescent="0.25">
      <c r="A2133" s="135">
        <v>2104</v>
      </c>
      <c r="B2133" s="226" t="s">
        <v>506</v>
      </c>
      <c r="C2133" s="228" t="s">
        <v>507</v>
      </c>
      <c r="D2133" s="227">
        <v>1594204.73</v>
      </c>
    </row>
    <row r="2134" spans="1:4" s="4" customFormat="1" ht="76.5" x14ac:dyDescent="0.25">
      <c r="A2134" s="135">
        <v>2105</v>
      </c>
      <c r="B2134" s="226" t="s">
        <v>508</v>
      </c>
      <c r="C2134" s="228" t="s">
        <v>509</v>
      </c>
      <c r="D2134" s="227">
        <v>1269786.7</v>
      </c>
    </row>
    <row r="2135" spans="1:4" s="4" customFormat="1" ht="25.5" x14ac:dyDescent="0.25">
      <c r="A2135" s="135">
        <v>2106</v>
      </c>
      <c r="B2135" s="226" t="s">
        <v>510</v>
      </c>
      <c r="C2135" s="228" t="s">
        <v>511</v>
      </c>
      <c r="D2135" s="227">
        <v>1985390.39</v>
      </c>
    </row>
    <row r="2136" spans="1:4" s="4" customFormat="1" ht="25.5" x14ac:dyDescent="0.25">
      <c r="A2136" s="135">
        <v>2107</v>
      </c>
      <c r="B2136" s="226" t="s">
        <v>512</v>
      </c>
      <c r="C2136" s="228" t="s">
        <v>511</v>
      </c>
      <c r="D2136" s="227">
        <v>784215.65</v>
      </c>
    </row>
    <row r="2137" spans="1:4" s="4" customFormat="1" ht="25.5" x14ac:dyDescent="0.25">
      <c r="A2137" s="135">
        <v>2108</v>
      </c>
      <c r="B2137" s="226" t="s">
        <v>513</v>
      </c>
      <c r="C2137" s="228" t="s">
        <v>511</v>
      </c>
      <c r="D2137" s="227">
        <v>1784215.65</v>
      </c>
    </row>
    <row r="2138" spans="1:4" s="4" customFormat="1" ht="25.5" x14ac:dyDescent="0.25">
      <c r="A2138" s="135">
        <v>2109</v>
      </c>
      <c r="B2138" s="226" t="s">
        <v>514</v>
      </c>
      <c r="C2138" s="228" t="s">
        <v>511</v>
      </c>
      <c r="D2138" s="227">
        <v>4626265.08</v>
      </c>
    </row>
    <row r="2139" spans="1:4" s="4" customFormat="1" ht="25.5" x14ac:dyDescent="0.25">
      <c r="A2139" s="135">
        <v>2110</v>
      </c>
      <c r="B2139" s="226" t="s">
        <v>515</v>
      </c>
      <c r="C2139" s="228" t="s">
        <v>511</v>
      </c>
      <c r="D2139" s="227">
        <v>257523.48</v>
      </c>
    </row>
    <row r="2140" spans="1:4" s="4" customFormat="1" ht="25.5" x14ac:dyDescent="0.25">
      <c r="A2140" s="135">
        <v>2111</v>
      </c>
      <c r="B2140" s="226" t="s">
        <v>516</v>
      </c>
      <c r="C2140" s="228" t="s">
        <v>517</v>
      </c>
      <c r="D2140" s="227">
        <v>607550.51</v>
      </c>
    </row>
    <row r="2141" spans="1:4" s="4" customFormat="1" ht="25.5" x14ac:dyDescent="0.25">
      <c r="A2141" s="135">
        <v>2112</v>
      </c>
      <c r="B2141" s="226" t="s">
        <v>518</v>
      </c>
      <c r="C2141" s="228" t="s">
        <v>519</v>
      </c>
      <c r="D2141" s="227">
        <v>3695231</v>
      </c>
    </row>
    <row r="2142" spans="1:4" s="4" customFormat="1" ht="25.5" x14ac:dyDescent="0.25">
      <c r="A2142" s="135">
        <v>2113</v>
      </c>
      <c r="B2142" s="226" t="s">
        <v>520</v>
      </c>
      <c r="C2142" s="228" t="s">
        <v>521</v>
      </c>
      <c r="D2142" s="227">
        <v>6128855.9299999997</v>
      </c>
    </row>
    <row r="2143" spans="1:4" s="4" customFormat="1" ht="38.25" x14ac:dyDescent="0.25">
      <c r="A2143" s="135">
        <v>2114</v>
      </c>
      <c r="B2143" s="226" t="s">
        <v>522</v>
      </c>
      <c r="C2143" s="228" t="s">
        <v>523</v>
      </c>
      <c r="D2143" s="227">
        <v>168698.03</v>
      </c>
    </row>
    <row r="2144" spans="1:4" s="4" customFormat="1" ht="25.5" x14ac:dyDescent="0.25">
      <c r="A2144" s="135">
        <v>2115</v>
      </c>
      <c r="B2144" s="226" t="s">
        <v>524</v>
      </c>
      <c r="C2144" s="228" t="s">
        <v>525</v>
      </c>
      <c r="D2144" s="227">
        <v>1232151.2</v>
      </c>
    </row>
    <row r="2145" spans="1:4" s="4" customFormat="1" ht="51" x14ac:dyDescent="0.25">
      <c r="A2145" s="135">
        <v>2116</v>
      </c>
      <c r="B2145" s="226" t="s">
        <v>526</v>
      </c>
      <c r="C2145" s="228" t="s">
        <v>527</v>
      </c>
      <c r="D2145" s="227">
        <v>1079306.83</v>
      </c>
    </row>
    <row r="2146" spans="1:4" s="4" customFormat="1" ht="51" x14ac:dyDescent="0.25">
      <c r="A2146" s="135">
        <v>2117</v>
      </c>
      <c r="B2146" s="226" t="s">
        <v>528</v>
      </c>
      <c r="C2146" s="228" t="s">
        <v>529</v>
      </c>
      <c r="D2146" s="227">
        <v>1895600.98</v>
      </c>
    </row>
    <row r="2147" spans="1:4" s="4" customFormat="1" ht="38.25" x14ac:dyDescent="0.25">
      <c r="A2147" s="135">
        <v>2118</v>
      </c>
      <c r="B2147" s="226" t="s">
        <v>530</v>
      </c>
      <c r="C2147" s="228" t="s">
        <v>531</v>
      </c>
      <c r="D2147" s="227">
        <v>1499969.94</v>
      </c>
    </row>
    <row r="2148" spans="1:4" s="4" customFormat="1" ht="38.25" x14ac:dyDescent="0.25">
      <c r="A2148" s="135">
        <v>2119</v>
      </c>
      <c r="B2148" s="226" t="s">
        <v>532</v>
      </c>
      <c r="C2148" s="228" t="s">
        <v>533</v>
      </c>
      <c r="D2148" s="227">
        <v>3232159.84</v>
      </c>
    </row>
    <row r="2149" spans="1:4" s="4" customFormat="1" x14ac:dyDescent="0.25">
      <c r="A2149" s="135">
        <v>2120</v>
      </c>
      <c r="B2149" s="226" t="s">
        <v>534</v>
      </c>
      <c r="C2149" s="228" t="s">
        <v>535</v>
      </c>
      <c r="D2149" s="227">
        <v>1438455.29</v>
      </c>
    </row>
    <row r="2150" spans="1:4" s="4" customFormat="1" ht="25.5" x14ac:dyDescent="0.25">
      <c r="A2150" s="135">
        <v>2121</v>
      </c>
      <c r="B2150" s="226" t="s">
        <v>536</v>
      </c>
      <c r="C2150" s="228" t="s">
        <v>537</v>
      </c>
      <c r="D2150" s="227">
        <v>477934.27</v>
      </c>
    </row>
    <row r="2151" spans="1:4" s="4" customFormat="1" x14ac:dyDescent="0.25">
      <c r="A2151" s="135">
        <v>2122</v>
      </c>
      <c r="B2151" s="226" t="s">
        <v>538</v>
      </c>
      <c r="C2151" s="228" t="s">
        <v>539</v>
      </c>
      <c r="D2151" s="227">
        <v>16983384.539999999</v>
      </c>
    </row>
    <row r="2152" spans="1:4" s="4" customFormat="1" ht="25.5" x14ac:dyDescent="0.25">
      <c r="A2152" s="135">
        <v>2123</v>
      </c>
      <c r="B2152" s="226" t="s">
        <v>540</v>
      </c>
      <c r="C2152" s="228" t="s">
        <v>541</v>
      </c>
      <c r="D2152" s="227">
        <v>465039.72</v>
      </c>
    </row>
    <row r="2153" spans="1:4" s="4" customFormat="1" ht="30" customHeight="1" x14ac:dyDescent="0.25">
      <c r="A2153" s="135">
        <v>2124</v>
      </c>
      <c r="B2153" s="226" t="s">
        <v>542</v>
      </c>
      <c r="C2153" s="228" t="s">
        <v>543</v>
      </c>
      <c r="D2153" s="227">
        <v>19871462.77</v>
      </c>
    </row>
    <row r="2154" spans="1:4" s="4" customFormat="1" ht="30" customHeight="1" x14ac:dyDescent="0.25">
      <c r="A2154" s="135">
        <v>2125</v>
      </c>
      <c r="B2154" s="226" t="s">
        <v>542</v>
      </c>
      <c r="C2154" s="228" t="s">
        <v>544</v>
      </c>
      <c r="D2154" s="227">
        <v>135448.35</v>
      </c>
    </row>
    <row r="2155" spans="1:4" s="4" customFormat="1" ht="30" customHeight="1" x14ac:dyDescent="0.25">
      <c r="A2155" s="135">
        <v>2126</v>
      </c>
      <c r="B2155" s="226" t="s">
        <v>542</v>
      </c>
      <c r="C2155" s="228" t="s">
        <v>545</v>
      </c>
      <c r="D2155" s="227">
        <v>488502.5</v>
      </c>
    </row>
    <row r="2156" spans="1:4" s="4" customFormat="1" ht="30" customHeight="1" x14ac:dyDescent="0.25">
      <c r="A2156" s="135">
        <v>2127</v>
      </c>
      <c r="B2156" s="226" t="s">
        <v>542</v>
      </c>
      <c r="C2156" s="228" t="s">
        <v>546</v>
      </c>
      <c r="D2156" s="227">
        <v>124598734.48</v>
      </c>
    </row>
    <row r="2157" spans="1:4" s="4" customFormat="1" ht="30" customHeight="1" x14ac:dyDescent="0.25">
      <c r="A2157" s="135">
        <v>2128</v>
      </c>
      <c r="B2157" s="226" t="s">
        <v>542</v>
      </c>
      <c r="C2157" s="228" t="s">
        <v>547</v>
      </c>
      <c r="D2157" s="227">
        <v>18846252.41</v>
      </c>
    </row>
    <row r="2158" spans="1:4" s="4" customFormat="1" ht="30" customHeight="1" x14ac:dyDescent="0.25">
      <c r="A2158" s="135">
        <v>2129</v>
      </c>
      <c r="B2158" s="226" t="s">
        <v>542</v>
      </c>
      <c r="C2158" s="228" t="s">
        <v>548</v>
      </c>
      <c r="D2158" s="227">
        <v>252597</v>
      </c>
    </row>
    <row r="2159" spans="1:4" s="4" customFormat="1" ht="30" customHeight="1" x14ac:dyDescent="0.25">
      <c r="A2159" s="135">
        <v>2130</v>
      </c>
      <c r="B2159" s="226" t="s">
        <v>542</v>
      </c>
      <c r="C2159" s="228" t="s">
        <v>549</v>
      </c>
      <c r="D2159" s="227">
        <v>19162077.350000001</v>
      </c>
    </row>
    <row r="2160" spans="1:4" s="4" customFormat="1" ht="30" customHeight="1" x14ac:dyDescent="0.25">
      <c r="A2160" s="135">
        <v>2131</v>
      </c>
      <c r="B2160" s="226" t="s">
        <v>542</v>
      </c>
      <c r="C2160" s="228" t="s">
        <v>550</v>
      </c>
      <c r="D2160" s="227">
        <v>6551372.3700000001</v>
      </c>
    </row>
    <row r="2161" spans="1:4" s="4" customFormat="1" ht="30" customHeight="1" x14ac:dyDescent="0.25">
      <c r="A2161" s="135">
        <v>2132</v>
      </c>
      <c r="B2161" s="226" t="s">
        <v>542</v>
      </c>
      <c r="C2161" s="228" t="s">
        <v>551</v>
      </c>
      <c r="D2161" s="227">
        <v>806.9</v>
      </c>
    </row>
    <row r="2162" spans="1:4" s="4" customFormat="1" ht="30" customHeight="1" x14ac:dyDescent="0.25">
      <c r="A2162" s="135">
        <v>2133</v>
      </c>
      <c r="B2162" s="226" t="s">
        <v>542</v>
      </c>
      <c r="C2162" s="228" t="s">
        <v>552</v>
      </c>
      <c r="D2162" s="227">
        <v>1272946.28</v>
      </c>
    </row>
    <row r="2163" spans="1:4" s="4" customFormat="1" ht="30" customHeight="1" x14ac:dyDescent="0.25">
      <c r="A2163" s="135">
        <v>2134</v>
      </c>
      <c r="B2163" s="226" t="s">
        <v>542</v>
      </c>
      <c r="C2163" s="228" t="s">
        <v>553</v>
      </c>
      <c r="D2163" s="227">
        <v>8085953.1900000004</v>
      </c>
    </row>
    <row r="2164" spans="1:4" s="4" customFormat="1" ht="30" customHeight="1" x14ac:dyDescent="0.25">
      <c r="A2164" s="135">
        <v>2135</v>
      </c>
      <c r="B2164" s="226" t="s">
        <v>542</v>
      </c>
      <c r="C2164" s="228" t="s">
        <v>554</v>
      </c>
      <c r="D2164" s="227">
        <v>665518.62</v>
      </c>
    </row>
    <row r="2165" spans="1:4" s="4" customFormat="1" ht="30" customHeight="1" x14ac:dyDescent="0.25">
      <c r="A2165" s="135">
        <v>2136</v>
      </c>
      <c r="B2165" s="226" t="s">
        <v>542</v>
      </c>
      <c r="C2165" s="228" t="s">
        <v>555</v>
      </c>
      <c r="D2165" s="227">
        <v>6982958.75</v>
      </c>
    </row>
    <row r="2166" spans="1:4" s="4" customFormat="1" ht="30" customHeight="1" x14ac:dyDescent="0.25">
      <c r="A2166" s="135">
        <v>2137</v>
      </c>
      <c r="B2166" s="226" t="s">
        <v>542</v>
      </c>
      <c r="C2166" s="228" t="s">
        <v>556</v>
      </c>
      <c r="D2166" s="227">
        <v>264456.34000000003</v>
      </c>
    </row>
    <row r="2167" spans="1:4" s="4" customFormat="1" ht="30" customHeight="1" x14ac:dyDescent="0.25">
      <c r="A2167" s="135">
        <v>2138</v>
      </c>
      <c r="B2167" s="226" t="s">
        <v>542</v>
      </c>
      <c r="C2167" s="228" t="s">
        <v>557</v>
      </c>
      <c r="D2167" s="227">
        <v>11291330.869999999</v>
      </c>
    </row>
    <row r="2168" spans="1:4" s="4" customFormat="1" ht="30" customHeight="1" x14ac:dyDescent="0.25">
      <c r="A2168" s="135">
        <v>2139</v>
      </c>
      <c r="B2168" s="226" t="s">
        <v>542</v>
      </c>
      <c r="C2168" s="228" t="s">
        <v>558</v>
      </c>
      <c r="D2168" s="227">
        <v>26500577.43</v>
      </c>
    </row>
    <row r="2169" spans="1:4" s="4" customFormat="1" ht="30" customHeight="1" x14ac:dyDescent="0.25">
      <c r="A2169" s="135">
        <v>2140</v>
      </c>
      <c r="B2169" s="226" t="s">
        <v>542</v>
      </c>
      <c r="C2169" s="228" t="s">
        <v>550</v>
      </c>
      <c r="D2169" s="227">
        <v>10860299.82</v>
      </c>
    </row>
    <row r="2170" spans="1:4" s="4" customFormat="1" ht="30" customHeight="1" x14ac:dyDescent="0.25">
      <c r="A2170" s="135">
        <v>2141</v>
      </c>
      <c r="B2170" s="226" t="s">
        <v>542</v>
      </c>
      <c r="C2170" s="228" t="s">
        <v>559</v>
      </c>
      <c r="D2170" s="227">
        <v>50162.13</v>
      </c>
    </row>
    <row r="2171" spans="1:4" s="4" customFormat="1" ht="30" customHeight="1" x14ac:dyDescent="0.25">
      <c r="A2171" s="135">
        <v>2142</v>
      </c>
      <c r="B2171" s="226" t="s">
        <v>542</v>
      </c>
      <c r="C2171" s="228" t="s">
        <v>560</v>
      </c>
      <c r="D2171" s="227">
        <v>127188.28</v>
      </c>
    </row>
    <row r="2172" spans="1:4" s="4" customFormat="1" ht="30" customHeight="1" x14ac:dyDescent="0.25">
      <c r="A2172" s="135">
        <v>2143</v>
      </c>
      <c r="B2172" s="226" t="s">
        <v>542</v>
      </c>
      <c r="C2172" s="228" t="s">
        <v>561</v>
      </c>
      <c r="D2172" s="227">
        <v>942657.42</v>
      </c>
    </row>
    <row r="2173" spans="1:4" s="4" customFormat="1" ht="30" customHeight="1" x14ac:dyDescent="0.25">
      <c r="A2173" s="135">
        <v>2144</v>
      </c>
      <c r="B2173" s="226" t="s">
        <v>542</v>
      </c>
      <c r="C2173" s="228" t="s">
        <v>562</v>
      </c>
      <c r="D2173" s="227">
        <v>32496685.780000001</v>
      </c>
    </row>
    <row r="2174" spans="1:4" s="4" customFormat="1" ht="30" customHeight="1" x14ac:dyDescent="0.25">
      <c r="A2174" s="135">
        <v>2145</v>
      </c>
      <c r="B2174" s="226" t="s">
        <v>542</v>
      </c>
      <c r="C2174" s="228" t="s">
        <v>563</v>
      </c>
      <c r="D2174" s="227">
        <v>16931296.649999999</v>
      </c>
    </row>
    <row r="2175" spans="1:4" s="4" customFormat="1" ht="30" customHeight="1" x14ac:dyDescent="0.25">
      <c r="A2175" s="135">
        <v>2146</v>
      </c>
      <c r="B2175" s="226" t="s">
        <v>542</v>
      </c>
      <c r="C2175" s="228" t="s">
        <v>564</v>
      </c>
      <c r="D2175" s="227">
        <v>4653406.3</v>
      </c>
    </row>
    <row r="2176" spans="1:4" s="4" customFormat="1" ht="30" customHeight="1" x14ac:dyDescent="0.25">
      <c r="A2176" s="135">
        <v>2147</v>
      </c>
      <c r="B2176" s="226" t="s">
        <v>542</v>
      </c>
      <c r="C2176" s="228" t="s">
        <v>565</v>
      </c>
      <c r="D2176" s="227">
        <v>439940.17</v>
      </c>
    </row>
    <row r="2177" spans="1:4" s="4" customFormat="1" ht="30" customHeight="1" x14ac:dyDescent="0.25">
      <c r="A2177" s="135">
        <v>2148</v>
      </c>
      <c r="B2177" s="226" t="s">
        <v>542</v>
      </c>
      <c r="C2177" s="228" t="s">
        <v>546</v>
      </c>
      <c r="D2177" s="227">
        <v>7568108.3899999997</v>
      </c>
    </row>
    <row r="2178" spans="1:4" s="4" customFormat="1" ht="30" customHeight="1" x14ac:dyDescent="0.25">
      <c r="A2178" s="135">
        <v>2149</v>
      </c>
      <c r="B2178" s="226" t="s">
        <v>542</v>
      </c>
      <c r="C2178" s="228" t="s">
        <v>566</v>
      </c>
      <c r="D2178" s="227">
        <v>323670.96999999997</v>
      </c>
    </row>
    <row r="2179" spans="1:4" s="4" customFormat="1" ht="30" customHeight="1" x14ac:dyDescent="0.25">
      <c r="A2179" s="135">
        <v>2150</v>
      </c>
      <c r="B2179" s="226" t="s">
        <v>542</v>
      </c>
      <c r="C2179" s="228" t="s">
        <v>567</v>
      </c>
      <c r="D2179" s="227">
        <v>1180147.6100000001</v>
      </c>
    </row>
    <row r="2180" spans="1:4" s="4" customFormat="1" ht="30" customHeight="1" x14ac:dyDescent="0.25">
      <c r="A2180" s="135">
        <v>2151</v>
      </c>
      <c r="B2180" s="226" t="s">
        <v>568</v>
      </c>
      <c r="C2180" s="228" t="s">
        <v>543</v>
      </c>
      <c r="D2180" s="227">
        <v>4870000.83</v>
      </c>
    </row>
    <row r="2181" spans="1:4" s="4" customFormat="1" ht="30" customHeight="1" x14ac:dyDescent="0.25">
      <c r="A2181" s="135">
        <v>2152</v>
      </c>
      <c r="B2181" s="226" t="s">
        <v>568</v>
      </c>
      <c r="C2181" s="228" t="s">
        <v>569</v>
      </c>
      <c r="D2181" s="227">
        <v>230502.58</v>
      </c>
    </row>
    <row r="2182" spans="1:4" s="4" customFormat="1" ht="30" customHeight="1" x14ac:dyDescent="0.25">
      <c r="A2182" s="135">
        <v>2153</v>
      </c>
      <c r="B2182" s="226" t="s">
        <v>568</v>
      </c>
      <c r="C2182" s="228" t="s">
        <v>570</v>
      </c>
      <c r="D2182" s="227">
        <v>8889431.2699999996</v>
      </c>
    </row>
    <row r="2183" spans="1:4" s="4" customFormat="1" ht="30" customHeight="1" x14ac:dyDescent="0.25">
      <c r="A2183" s="135">
        <v>2154</v>
      </c>
      <c r="B2183" s="226" t="s">
        <v>568</v>
      </c>
      <c r="C2183" s="228" t="s">
        <v>570</v>
      </c>
      <c r="D2183" s="227">
        <v>927400.49</v>
      </c>
    </row>
    <row r="2184" spans="1:4" s="4" customFormat="1" ht="30" customHeight="1" x14ac:dyDescent="0.25">
      <c r="A2184" s="135">
        <v>2155</v>
      </c>
      <c r="B2184" s="226" t="s">
        <v>568</v>
      </c>
      <c r="C2184" s="228" t="s">
        <v>547</v>
      </c>
      <c r="D2184" s="227">
        <v>327719</v>
      </c>
    </row>
    <row r="2185" spans="1:4" s="4" customFormat="1" ht="30" customHeight="1" x14ac:dyDescent="0.25">
      <c r="A2185" s="135">
        <v>2156</v>
      </c>
      <c r="B2185" s="226" t="s">
        <v>568</v>
      </c>
      <c r="C2185" s="228" t="s">
        <v>549</v>
      </c>
      <c r="D2185" s="227">
        <v>1458140.27</v>
      </c>
    </row>
    <row r="2186" spans="1:4" s="4" customFormat="1" ht="30" customHeight="1" x14ac:dyDescent="0.25">
      <c r="A2186" s="135">
        <v>2157</v>
      </c>
      <c r="B2186" s="226" t="s">
        <v>568</v>
      </c>
      <c r="C2186" s="228" t="s">
        <v>550</v>
      </c>
      <c r="D2186" s="227">
        <v>901408.7</v>
      </c>
    </row>
    <row r="2187" spans="1:4" s="4" customFormat="1" ht="30" customHeight="1" x14ac:dyDescent="0.25">
      <c r="A2187" s="135">
        <v>2158</v>
      </c>
      <c r="B2187" s="226" t="s">
        <v>568</v>
      </c>
      <c r="C2187" s="228" t="s">
        <v>560</v>
      </c>
      <c r="D2187" s="227">
        <v>36000</v>
      </c>
    </row>
    <row r="2188" spans="1:4" s="4" customFormat="1" ht="30" customHeight="1" x14ac:dyDescent="0.25">
      <c r="A2188" s="135">
        <v>2159</v>
      </c>
      <c r="B2188" s="226" t="s">
        <v>568</v>
      </c>
      <c r="C2188" s="228" t="s">
        <v>571</v>
      </c>
      <c r="D2188" s="227">
        <v>26419164.16</v>
      </c>
    </row>
    <row r="2189" spans="1:4" s="4" customFormat="1" ht="30" customHeight="1" x14ac:dyDescent="0.25">
      <c r="A2189" s="135">
        <v>2160</v>
      </c>
      <c r="B2189" s="226" t="s">
        <v>568</v>
      </c>
      <c r="C2189" s="228" t="s">
        <v>572</v>
      </c>
      <c r="D2189" s="227">
        <v>1</v>
      </c>
    </row>
    <row r="2190" spans="1:4" s="4" customFormat="1" ht="30" customHeight="1" x14ac:dyDescent="0.25">
      <c r="A2190" s="135">
        <v>2161</v>
      </c>
      <c r="B2190" s="226" t="s">
        <v>568</v>
      </c>
      <c r="C2190" s="228" t="s">
        <v>572</v>
      </c>
      <c r="D2190" s="227">
        <v>-1</v>
      </c>
    </row>
    <row r="2191" spans="1:4" s="4" customFormat="1" ht="30" customHeight="1" x14ac:dyDescent="0.25">
      <c r="A2191" s="135">
        <v>2162</v>
      </c>
      <c r="B2191" s="226" t="s">
        <v>573</v>
      </c>
      <c r="C2191" s="228" t="s">
        <v>547</v>
      </c>
      <c r="D2191" s="227">
        <v>1750000</v>
      </c>
    </row>
    <row r="2192" spans="1:4" s="4" customFormat="1" ht="30" customHeight="1" x14ac:dyDescent="0.25">
      <c r="A2192" s="135">
        <v>2163</v>
      </c>
      <c r="B2192" s="226" t="s">
        <v>573</v>
      </c>
      <c r="C2192" s="228" t="s">
        <v>574</v>
      </c>
      <c r="D2192" s="227">
        <v>19588214.440000001</v>
      </c>
    </row>
    <row r="2193" spans="1:1023 1025:2047 2049:3071 3073:4095 4097:5119 5121:6143 6145:7167 7169:8191 8193:9215 9217:10239 10241:11263 11265:12287 12289:13311 13313:14335 14337:15359 15361:16383" s="4" customFormat="1" ht="30" customHeight="1" x14ac:dyDescent="0.25">
      <c r="A2193" s="135">
        <v>2164</v>
      </c>
      <c r="B2193" s="226" t="s">
        <v>573</v>
      </c>
      <c r="C2193" s="228" t="s">
        <v>575</v>
      </c>
      <c r="D2193" s="227">
        <v>7445976.8200000003</v>
      </c>
    </row>
    <row r="2194" spans="1:1023 1025:2047 2049:3071 3073:4095 4097:5119 5121:6143 6145:7167 7169:8191 8193:9215 9217:10239 10241:11263 11265:12287 12289:13311 13313:14335 14337:15359 15361:16383" s="4" customFormat="1" ht="30" customHeight="1" x14ac:dyDescent="0.25">
      <c r="A2194" s="135"/>
      <c r="B2194" s="135"/>
      <c r="C2194" s="135" t="s">
        <v>4008</v>
      </c>
      <c r="D2194" s="235">
        <f>SUM(D2018:D2193)</f>
        <v>557827789.5200001</v>
      </c>
      <c r="E2194" s="234"/>
    </row>
    <row r="2195" spans="1:1023 1025:2047 2049:3071 3073:4095 4097:5119 5121:6143 6145:7167 7169:8191 8193:9215 9217:10239 10241:11263 11265:12287 12289:13311 13313:14335 14337:15359 15361:16383" s="4" customFormat="1" ht="11.25" customHeight="1" x14ac:dyDescent="0.25">
      <c r="A2195" s="135"/>
      <c r="B2195" s="135"/>
      <c r="C2195" s="135"/>
      <c r="D2195" s="137"/>
    </row>
    <row r="2196" spans="1:1023 1025:2047 2049:3071 3073:4095 4097:5119 5121:6143 6145:7167 7169:8191 8193:9215 9217:10239 10241:11263 11265:12287 12289:13311 13313:14335 14337:15359 15361:16383" s="4" customFormat="1" x14ac:dyDescent="0.25">
      <c r="A2196" s="356"/>
      <c r="B2196" s="356"/>
      <c r="C2196" s="356"/>
      <c r="D2196" s="356"/>
    </row>
    <row r="2197" spans="1:1023 1025:2047 2049:3071 3073:4095 4097:5119 5121:6143 6145:7167 7169:8191 8193:9215 9217:10239 10241:11263 11265:12287 12289:13311 13313:14335 14337:15359 15361:16383" x14ac:dyDescent="0.3">
      <c r="A2197" s="62" t="s">
        <v>5</v>
      </c>
      <c r="E2197" s="62"/>
      <c r="G2197" s="73"/>
      <c r="I2197" s="62"/>
      <c r="K2197" s="73"/>
      <c r="M2197" s="62"/>
      <c r="O2197" s="73"/>
      <c r="Q2197" s="62"/>
      <c r="S2197" s="73"/>
      <c r="U2197" s="62"/>
      <c r="W2197" s="73"/>
      <c r="Y2197" s="62"/>
      <c r="AA2197" s="73"/>
      <c r="AC2197" s="62"/>
      <c r="AE2197" s="73"/>
      <c r="AG2197" s="62"/>
      <c r="AI2197" s="73"/>
      <c r="AK2197" s="62"/>
      <c r="AM2197" s="73"/>
      <c r="AO2197" s="62"/>
      <c r="AQ2197" s="73"/>
      <c r="AS2197" s="62"/>
      <c r="AU2197" s="73"/>
      <c r="AW2197" s="62"/>
      <c r="AY2197" s="73"/>
      <c r="BA2197" s="62"/>
      <c r="BC2197" s="73"/>
      <c r="BE2197" s="62"/>
      <c r="BG2197" s="73"/>
      <c r="BI2197" s="62"/>
      <c r="BK2197" s="73"/>
      <c r="BM2197" s="62"/>
      <c r="BO2197" s="73"/>
      <c r="BQ2197" s="62"/>
      <c r="BS2197" s="73"/>
      <c r="BU2197" s="62"/>
      <c r="BW2197" s="73"/>
      <c r="BY2197" s="62"/>
      <c r="CA2197" s="73"/>
      <c r="CC2197" s="62"/>
      <c r="CE2197" s="73"/>
      <c r="CG2197" s="62"/>
      <c r="CI2197" s="73"/>
      <c r="CK2197" s="62"/>
      <c r="CM2197" s="73"/>
      <c r="CO2197" s="62"/>
      <c r="CQ2197" s="73"/>
      <c r="CS2197" s="62"/>
      <c r="CU2197" s="73"/>
      <c r="CW2197" s="62"/>
      <c r="CY2197" s="73"/>
      <c r="DA2197" s="62"/>
      <c r="DC2197" s="73"/>
      <c r="DE2197" s="62"/>
      <c r="DG2197" s="73"/>
      <c r="DI2197" s="62"/>
      <c r="DK2197" s="73"/>
      <c r="DM2197" s="62"/>
      <c r="DO2197" s="73"/>
      <c r="DQ2197" s="62"/>
      <c r="DS2197" s="73"/>
      <c r="DU2197" s="62"/>
      <c r="DW2197" s="73"/>
      <c r="DY2197" s="62"/>
      <c r="EA2197" s="73"/>
      <c r="EC2197" s="62"/>
      <c r="EE2197" s="73"/>
      <c r="EG2197" s="62"/>
      <c r="EI2197" s="73"/>
      <c r="EK2197" s="62"/>
      <c r="EM2197" s="73"/>
      <c r="EO2197" s="62"/>
      <c r="EQ2197" s="73"/>
      <c r="ES2197" s="62"/>
      <c r="EU2197" s="73"/>
      <c r="EW2197" s="62"/>
      <c r="EY2197" s="73"/>
      <c r="FA2197" s="62"/>
      <c r="FC2197" s="73"/>
      <c r="FE2197" s="62"/>
      <c r="FG2197" s="73"/>
      <c r="FI2197" s="62"/>
      <c r="FK2197" s="73"/>
      <c r="FM2197" s="62"/>
      <c r="FO2197" s="73"/>
      <c r="FQ2197" s="62"/>
      <c r="FS2197" s="73"/>
      <c r="FU2197" s="62"/>
      <c r="FW2197" s="73"/>
      <c r="FY2197" s="62"/>
      <c r="GA2197" s="73"/>
      <c r="GC2197" s="62"/>
      <c r="GE2197" s="73"/>
      <c r="GG2197" s="62"/>
      <c r="GI2197" s="73"/>
      <c r="GK2197" s="62"/>
      <c r="GM2197" s="73"/>
      <c r="GO2197" s="62"/>
      <c r="GQ2197" s="73"/>
      <c r="GS2197" s="62"/>
      <c r="GU2197" s="73"/>
      <c r="GW2197" s="62"/>
      <c r="GY2197" s="73"/>
      <c r="HA2197" s="62"/>
      <c r="HC2197" s="73"/>
      <c r="HE2197" s="62"/>
      <c r="HG2197" s="73"/>
      <c r="HI2197" s="62"/>
      <c r="HK2197" s="73"/>
      <c r="HM2197" s="62"/>
      <c r="HO2197" s="73"/>
      <c r="HQ2197" s="62"/>
      <c r="HS2197" s="73"/>
      <c r="HU2197" s="62"/>
      <c r="HW2197" s="73"/>
      <c r="HY2197" s="62"/>
      <c r="IA2197" s="73"/>
      <c r="IC2197" s="62"/>
      <c r="IE2197" s="73"/>
      <c r="IG2197" s="62"/>
      <c r="II2197" s="73"/>
      <c r="IK2197" s="62"/>
      <c r="IM2197" s="73"/>
      <c r="IO2197" s="62"/>
      <c r="IQ2197" s="73"/>
      <c r="IS2197" s="62"/>
      <c r="IU2197" s="73"/>
      <c r="IW2197" s="62"/>
      <c r="IY2197" s="73"/>
      <c r="JA2197" s="62"/>
      <c r="JC2197" s="73"/>
      <c r="JE2197" s="62"/>
      <c r="JG2197" s="73"/>
      <c r="JI2197" s="62"/>
      <c r="JK2197" s="73"/>
      <c r="JM2197" s="62"/>
      <c r="JO2197" s="73"/>
      <c r="JQ2197" s="62"/>
      <c r="JS2197" s="73"/>
      <c r="JU2197" s="62"/>
      <c r="JW2197" s="73"/>
      <c r="JY2197" s="62"/>
      <c r="KA2197" s="73"/>
      <c r="KC2197" s="62"/>
      <c r="KE2197" s="73"/>
      <c r="KG2197" s="62"/>
      <c r="KI2197" s="73"/>
      <c r="KK2197" s="62"/>
      <c r="KM2197" s="73"/>
      <c r="KO2197" s="62"/>
      <c r="KQ2197" s="73"/>
      <c r="KS2197" s="62"/>
      <c r="KU2197" s="73"/>
      <c r="KW2197" s="62"/>
      <c r="KY2197" s="73"/>
      <c r="LA2197" s="62"/>
      <c r="LC2197" s="73"/>
      <c r="LE2197" s="62"/>
      <c r="LG2197" s="73"/>
      <c r="LI2197" s="62"/>
      <c r="LK2197" s="73"/>
      <c r="LM2197" s="62"/>
      <c r="LO2197" s="73"/>
      <c r="LQ2197" s="62"/>
      <c r="LS2197" s="73"/>
      <c r="LU2197" s="62"/>
      <c r="LW2197" s="73"/>
      <c r="LY2197" s="62"/>
      <c r="MA2197" s="73"/>
      <c r="MC2197" s="62"/>
      <c r="ME2197" s="73"/>
      <c r="MG2197" s="62"/>
      <c r="MI2197" s="73"/>
      <c r="MK2197" s="62"/>
      <c r="MM2197" s="73"/>
      <c r="MO2197" s="62"/>
      <c r="MQ2197" s="73"/>
      <c r="MS2197" s="62"/>
      <c r="MU2197" s="73"/>
      <c r="MW2197" s="62"/>
      <c r="MY2197" s="73"/>
      <c r="NA2197" s="62"/>
      <c r="NC2197" s="73"/>
      <c r="NE2197" s="62"/>
      <c r="NG2197" s="73"/>
      <c r="NI2197" s="62"/>
      <c r="NK2197" s="73"/>
      <c r="NM2197" s="62"/>
      <c r="NO2197" s="73"/>
      <c r="NQ2197" s="62"/>
      <c r="NS2197" s="73"/>
      <c r="NU2197" s="62"/>
      <c r="NW2197" s="73"/>
      <c r="NY2197" s="62"/>
      <c r="OA2197" s="73"/>
      <c r="OC2197" s="62"/>
      <c r="OE2197" s="73"/>
      <c r="OG2197" s="62"/>
      <c r="OI2197" s="73"/>
      <c r="OK2197" s="62"/>
      <c r="OM2197" s="73"/>
      <c r="OO2197" s="62"/>
      <c r="OQ2197" s="73"/>
      <c r="OS2197" s="62"/>
      <c r="OU2197" s="73"/>
      <c r="OW2197" s="62"/>
      <c r="OY2197" s="73"/>
      <c r="PA2197" s="62"/>
      <c r="PC2197" s="73"/>
      <c r="PE2197" s="62"/>
      <c r="PG2197" s="73"/>
      <c r="PI2197" s="62"/>
      <c r="PK2197" s="73"/>
      <c r="PM2197" s="62"/>
      <c r="PO2197" s="73"/>
      <c r="PQ2197" s="62"/>
      <c r="PS2197" s="73"/>
      <c r="PU2197" s="62"/>
      <c r="PW2197" s="73"/>
      <c r="PY2197" s="62"/>
      <c r="QA2197" s="73"/>
      <c r="QC2197" s="62"/>
      <c r="QE2197" s="73"/>
      <c r="QG2197" s="62"/>
      <c r="QI2197" s="73"/>
      <c r="QK2197" s="62"/>
      <c r="QM2197" s="73"/>
      <c r="QO2197" s="62"/>
      <c r="QQ2197" s="73"/>
      <c r="QS2197" s="62"/>
      <c r="QU2197" s="73"/>
      <c r="QW2197" s="62"/>
      <c r="QY2197" s="73"/>
      <c r="RA2197" s="62"/>
      <c r="RC2197" s="73"/>
      <c r="RE2197" s="62"/>
      <c r="RG2197" s="73"/>
      <c r="RI2197" s="62"/>
      <c r="RK2197" s="73"/>
      <c r="RM2197" s="62"/>
      <c r="RO2197" s="73"/>
      <c r="RQ2197" s="62"/>
      <c r="RS2197" s="73"/>
      <c r="RU2197" s="62"/>
      <c r="RW2197" s="73"/>
      <c r="RY2197" s="62"/>
      <c r="SA2197" s="73"/>
      <c r="SC2197" s="62"/>
      <c r="SE2197" s="73"/>
      <c r="SG2197" s="62"/>
      <c r="SI2197" s="73"/>
      <c r="SK2197" s="62"/>
      <c r="SM2197" s="73"/>
      <c r="SO2197" s="62"/>
      <c r="SQ2197" s="73"/>
      <c r="SS2197" s="62"/>
      <c r="SU2197" s="73"/>
      <c r="SW2197" s="62"/>
      <c r="SY2197" s="73"/>
      <c r="TA2197" s="62"/>
      <c r="TC2197" s="73"/>
      <c r="TE2197" s="62"/>
      <c r="TG2197" s="73"/>
      <c r="TI2197" s="62"/>
      <c r="TK2197" s="73"/>
      <c r="TM2197" s="62"/>
      <c r="TO2197" s="73"/>
      <c r="TQ2197" s="62"/>
      <c r="TS2197" s="73"/>
      <c r="TU2197" s="62"/>
      <c r="TW2197" s="73"/>
      <c r="TY2197" s="62"/>
      <c r="UA2197" s="73"/>
      <c r="UC2197" s="62"/>
      <c r="UE2197" s="73"/>
      <c r="UG2197" s="62"/>
      <c r="UI2197" s="73"/>
      <c r="UK2197" s="62"/>
      <c r="UM2197" s="73"/>
      <c r="UO2197" s="62"/>
      <c r="UQ2197" s="73"/>
      <c r="US2197" s="62"/>
      <c r="UU2197" s="73"/>
      <c r="UW2197" s="62"/>
      <c r="UY2197" s="73"/>
      <c r="VA2197" s="62"/>
      <c r="VC2197" s="73"/>
      <c r="VE2197" s="62"/>
      <c r="VG2197" s="73"/>
      <c r="VI2197" s="62"/>
      <c r="VK2197" s="73"/>
      <c r="VM2197" s="62"/>
      <c r="VO2197" s="73"/>
      <c r="VQ2197" s="62"/>
      <c r="VS2197" s="73"/>
      <c r="VU2197" s="62"/>
      <c r="VW2197" s="73"/>
      <c r="VY2197" s="62"/>
      <c r="WA2197" s="73"/>
      <c r="WC2197" s="62"/>
      <c r="WE2197" s="73"/>
      <c r="WG2197" s="62"/>
      <c r="WI2197" s="73"/>
      <c r="WK2197" s="62"/>
      <c r="WM2197" s="73"/>
      <c r="WO2197" s="62"/>
      <c r="WQ2197" s="73"/>
      <c r="WS2197" s="62"/>
      <c r="WU2197" s="73"/>
      <c r="WW2197" s="62"/>
      <c r="WY2197" s="73"/>
      <c r="XA2197" s="62"/>
      <c r="XC2197" s="73"/>
      <c r="XE2197" s="62"/>
      <c r="XG2197" s="73"/>
      <c r="XI2197" s="62"/>
      <c r="XK2197" s="73"/>
      <c r="XM2197" s="62"/>
      <c r="XO2197" s="73"/>
      <c r="XQ2197" s="62"/>
      <c r="XS2197" s="73"/>
      <c r="XU2197" s="62"/>
      <c r="XW2197" s="73"/>
      <c r="XY2197" s="62"/>
      <c r="YA2197" s="73"/>
      <c r="YC2197" s="62"/>
      <c r="YE2197" s="73"/>
      <c r="YG2197" s="62"/>
      <c r="YI2197" s="73"/>
      <c r="YK2197" s="62"/>
      <c r="YM2197" s="73"/>
      <c r="YO2197" s="62"/>
      <c r="YQ2197" s="73"/>
      <c r="YS2197" s="62"/>
      <c r="YU2197" s="73"/>
      <c r="YW2197" s="62"/>
      <c r="YY2197" s="73"/>
      <c r="ZA2197" s="62"/>
      <c r="ZC2197" s="73"/>
      <c r="ZE2197" s="62"/>
      <c r="ZG2197" s="73"/>
      <c r="ZI2197" s="62"/>
      <c r="ZK2197" s="73"/>
      <c r="ZM2197" s="62"/>
      <c r="ZO2197" s="73"/>
      <c r="ZQ2197" s="62"/>
      <c r="ZS2197" s="73"/>
      <c r="ZU2197" s="62"/>
      <c r="ZW2197" s="73"/>
      <c r="ZY2197" s="62"/>
      <c r="AAA2197" s="73"/>
      <c r="AAC2197" s="62"/>
      <c r="AAE2197" s="73"/>
      <c r="AAG2197" s="62"/>
      <c r="AAI2197" s="73"/>
      <c r="AAK2197" s="62"/>
      <c r="AAM2197" s="73"/>
      <c r="AAO2197" s="62"/>
      <c r="AAQ2197" s="73"/>
      <c r="AAS2197" s="62"/>
      <c r="AAU2197" s="73"/>
      <c r="AAW2197" s="62"/>
      <c r="AAY2197" s="73"/>
      <c r="ABA2197" s="62"/>
      <c r="ABC2197" s="73"/>
      <c r="ABE2197" s="62"/>
      <c r="ABG2197" s="73"/>
      <c r="ABI2197" s="62"/>
      <c r="ABK2197" s="73"/>
      <c r="ABM2197" s="62"/>
      <c r="ABO2197" s="73"/>
      <c r="ABQ2197" s="62"/>
      <c r="ABS2197" s="73"/>
      <c r="ABU2197" s="62"/>
      <c r="ABW2197" s="73"/>
      <c r="ABY2197" s="62"/>
      <c r="ACA2197" s="73"/>
      <c r="ACC2197" s="62"/>
      <c r="ACE2197" s="73"/>
      <c r="ACG2197" s="62"/>
      <c r="ACI2197" s="73"/>
      <c r="ACK2197" s="62"/>
      <c r="ACM2197" s="73"/>
      <c r="ACO2197" s="62"/>
      <c r="ACQ2197" s="73"/>
      <c r="ACS2197" s="62"/>
      <c r="ACU2197" s="73"/>
      <c r="ACW2197" s="62"/>
      <c r="ACY2197" s="73"/>
      <c r="ADA2197" s="62"/>
      <c r="ADC2197" s="73"/>
      <c r="ADE2197" s="62"/>
      <c r="ADG2197" s="73"/>
      <c r="ADI2197" s="62"/>
      <c r="ADK2197" s="73"/>
      <c r="ADM2197" s="62"/>
      <c r="ADO2197" s="73"/>
      <c r="ADQ2197" s="62"/>
      <c r="ADS2197" s="73"/>
      <c r="ADU2197" s="62"/>
      <c r="ADW2197" s="73"/>
      <c r="ADY2197" s="62"/>
      <c r="AEA2197" s="73"/>
      <c r="AEC2197" s="62"/>
      <c r="AEE2197" s="73"/>
      <c r="AEG2197" s="62"/>
      <c r="AEI2197" s="73"/>
      <c r="AEK2197" s="62"/>
      <c r="AEM2197" s="73"/>
      <c r="AEO2197" s="62"/>
      <c r="AEQ2197" s="73"/>
      <c r="AES2197" s="62"/>
      <c r="AEU2197" s="73"/>
      <c r="AEW2197" s="62"/>
      <c r="AEY2197" s="73"/>
      <c r="AFA2197" s="62"/>
      <c r="AFC2197" s="73"/>
      <c r="AFE2197" s="62"/>
      <c r="AFG2197" s="73"/>
      <c r="AFI2197" s="62"/>
      <c r="AFK2197" s="73"/>
      <c r="AFM2197" s="62"/>
      <c r="AFO2197" s="73"/>
      <c r="AFQ2197" s="62"/>
      <c r="AFS2197" s="73"/>
      <c r="AFU2197" s="62"/>
      <c r="AFW2197" s="73"/>
      <c r="AFY2197" s="62"/>
      <c r="AGA2197" s="73"/>
      <c r="AGC2197" s="62"/>
      <c r="AGE2197" s="73"/>
      <c r="AGG2197" s="62"/>
      <c r="AGI2197" s="73"/>
      <c r="AGK2197" s="62"/>
      <c r="AGM2197" s="73"/>
      <c r="AGO2197" s="62"/>
      <c r="AGQ2197" s="73"/>
      <c r="AGS2197" s="62"/>
      <c r="AGU2197" s="73"/>
      <c r="AGW2197" s="62"/>
      <c r="AGY2197" s="73"/>
      <c r="AHA2197" s="62"/>
      <c r="AHC2197" s="73"/>
      <c r="AHE2197" s="62"/>
      <c r="AHG2197" s="73"/>
      <c r="AHI2197" s="62"/>
      <c r="AHK2197" s="73"/>
      <c r="AHM2197" s="62"/>
      <c r="AHO2197" s="73"/>
      <c r="AHQ2197" s="62"/>
      <c r="AHS2197" s="73"/>
      <c r="AHU2197" s="62"/>
      <c r="AHW2197" s="73"/>
      <c r="AHY2197" s="62"/>
      <c r="AIA2197" s="73"/>
      <c r="AIC2197" s="62"/>
      <c r="AIE2197" s="73"/>
      <c r="AIG2197" s="62"/>
      <c r="AII2197" s="73"/>
      <c r="AIK2197" s="62"/>
      <c r="AIM2197" s="73"/>
      <c r="AIO2197" s="62"/>
      <c r="AIQ2197" s="73"/>
      <c r="AIS2197" s="62"/>
      <c r="AIU2197" s="73"/>
      <c r="AIW2197" s="62"/>
      <c r="AIY2197" s="73"/>
      <c r="AJA2197" s="62"/>
      <c r="AJC2197" s="73"/>
      <c r="AJE2197" s="62"/>
      <c r="AJG2197" s="73"/>
      <c r="AJI2197" s="62"/>
      <c r="AJK2197" s="73"/>
      <c r="AJM2197" s="62"/>
      <c r="AJO2197" s="73"/>
      <c r="AJQ2197" s="62"/>
      <c r="AJS2197" s="73"/>
      <c r="AJU2197" s="62"/>
      <c r="AJW2197" s="73"/>
      <c r="AJY2197" s="62"/>
      <c r="AKA2197" s="73"/>
      <c r="AKC2197" s="62"/>
      <c r="AKE2197" s="73"/>
      <c r="AKG2197" s="62"/>
      <c r="AKI2197" s="73"/>
      <c r="AKK2197" s="62"/>
      <c r="AKM2197" s="73"/>
      <c r="AKO2197" s="62"/>
      <c r="AKQ2197" s="73"/>
      <c r="AKS2197" s="62"/>
      <c r="AKU2197" s="73"/>
      <c r="AKW2197" s="62"/>
      <c r="AKY2197" s="73"/>
      <c r="ALA2197" s="62"/>
      <c r="ALC2197" s="73"/>
      <c r="ALE2197" s="62"/>
      <c r="ALG2197" s="73"/>
      <c r="ALI2197" s="62"/>
      <c r="ALK2197" s="73"/>
      <c r="ALM2197" s="62"/>
      <c r="ALO2197" s="73"/>
      <c r="ALQ2197" s="62"/>
      <c r="ALS2197" s="73"/>
      <c r="ALU2197" s="62"/>
      <c r="ALW2197" s="73"/>
      <c r="ALY2197" s="62"/>
      <c r="AMA2197" s="73"/>
      <c r="AMC2197" s="62"/>
      <c r="AME2197" s="73"/>
      <c r="AMG2197" s="62"/>
      <c r="AMI2197" s="73"/>
      <c r="AMK2197" s="62"/>
      <c r="AMM2197" s="73"/>
      <c r="AMO2197" s="62"/>
      <c r="AMQ2197" s="73"/>
      <c r="AMS2197" s="62"/>
      <c r="AMU2197" s="73"/>
      <c r="AMW2197" s="62"/>
      <c r="AMY2197" s="73"/>
      <c r="ANA2197" s="62"/>
      <c r="ANC2197" s="73"/>
      <c r="ANE2197" s="62"/>
      <c r="ANG2197" s="73"/>
      <c r="ANI2197" s="62"/>
      <c r="ANK2197" s="73"/>
      <c r="ANM2197" s="62"/>
      <c r="ANO2197" s="73"/>
      <c r="ANQ2197" s="62"/>
      <c r="ANS2197" s="73"/>
      <c r="ANU2197" s="62"/>
      <c r="ANW2197" s="73"/>
      <c r="ANY2197" s="62"/>
      <c r="AOA2197" s="73"/>
      <c r="AOC2197" s="62"/>
      <c r="AOE2197" s="73"/>
      <c r="AOG2197" s="62"/>
      <c r="AOI2197" s="73"/>
      <c r="AOK2197" s="62"/>
      <c r="AOM2197" s="73"/>
      <c r="AOO2197" s="62"/>
      <c r="AOQ2197" s="73"/>
      <c r="AOS2197" s="62"/>
      <c r="AOU2197" s="73"/>
      <c r="AOW2197" s="62"/>
      <c r="AOY2197" s="73"/>
      <c r="APA2197" s="62"/>
      <c r="APC2197" s="73"/>
      <c r="APE2197" s="62"/>
      <c r="APG2197" s="73"/>
      <c r="API2197" s="62"/>
      <c r="APK2197" s="73"/>
      <c r="APM2197" s="62"/>
      <c r="APO2197" s="73"/>
      <c r="APQ2197" s="62"/>
      <c r="APS2197" s="73"/>
      <c r="APU2197" s="62"/>
      <c r="APW2197" s="73"/>
      <c r="APY2197" s="62"/>
      <c r="AQA2197" s="73"/>
      <c r="AQC2197" s="62"/>
      <c r="AQE2197" s="73"/>
      <c r="AQG2197" s="62"/>
      <c r="AQI2197" s="73"/>
      <c r="AQK2197" s="62"/>
      <c r="AQM2197" s="73"/>
      <c r="AQO2197" s="62"/>
      <c r="AQQ2197" s="73"/>
      <c r="AQS2197" s="62"/>
      <c r="AQU2197" s="73"/>
      <c r="AQW2197" s="62"/>
      <c r="AQY2197" s="73"/>
      <c r="ARA2197" s="62"/>
      <c r="ARC2197" s="73"/>
      <c r="ARE2197" s="62"/>
      <c r="ARG2197" s="73"/>
      <c r="ARI2197" s="62"/>
      <c r="ARK2197" s="73"/>
      <c r="ARM2197" s="62"/>
      <c r="ARO2197" s="73"/>
      <c r="ARQ2197" s="62"/>
      <c r="ARS2197" s="73"/>
      <c r="ARU2197" s="62"/>
      <c r="ARW2197" s="73"/>
      <c r="ARY2197" s="62"/>
      <c r="ASA2197" s="73"/>
      <c r="ASC2197" s="62"/>
      <c r="ASE2197" s="73"/>
      <c r="ASG2197" s="62"/>
      <c r="ASI2197" s="73"/>
      <c r="ASK2197" s="62"/>
      <c r="ASM2197" s="73"/>
      <c r="ASO2197" s="62"/>
      <c r="ASQ2197" s="73"/>
      <c r="ASS2197" s="62"/>
      <c r="ASU2197" s="73"/>
      <c r="ASW2197" s="62"/>
      <c r="ASY2197" s="73"/>
      <c r="ATA2197" s="62"/>
      <c r="ATC2197" s="73"/>
      <c r="ATE2197" s="62"/>
      <c r="ATG2197" s="73"/>
      <c r="ATI2197" s="62"/>
      <c r="ATK2197" s="73"/>
      <c r="ATM2197" s="62"/>
      <c r="ATO2197" s="73"/>
      <c r="ATQ2197" s="62"/>
      <c r="ATS2197" s="73"/>
      <c r="ATU2197" s="62"/>
      <c r="ATW2197" s="73"/>
      <c r="ATY2197" s="62"/>
      <c r="AUA2197" s="73"/>
      <c r="AUC2197" s="62"/>
      <c r="AUE2197" s="73"/>
      <c r="AUG2197" s="62"/>
      <c r="AUI2197" s="73"/>
      <c r="AUK2197" s="62"/>
      <c r="AUM2197" s="73"/>
      <c r="AUO2197" s="62"/>
      <c r="AUQ2197" s="73"/>
      <c r="AUS2197" s="62"/>
      <c r="AUU2197" s="73"/>
      <c r="AUW2197" s="62"/>
      <c r="AUY2197" s="73"/>
      <c r="AVA2197" s="62"/>
      <c r="AVC2197" s="73"/>
      <c r="AVE2197" s="62"/>
      <c r="AVG2197" s="73"/>
      <c r="AVI2197" s="62"/>
      <c r="AVK2197" s="73"/>
      <c r="AVM2197" s="62"/>
      <c r="AVO2197" s="73"/>
      <c r="AVQ2197" s="62"/>
      <c r="AVS2197" s="73"/>
      <c r="AVU2197" s="62"/>
      <c r="AVW2197" s="73"/>
      <c r="AVY2197" s="62"/>
      <c r="AWA2197" s="73"/>
      <c r="AWC2197" s="62"/>
      <c r="AWE2197" s="73"/>
      <c r="AWG2197" s="62"/>
      <c r="AWI2197" s="73"/>
      <c r="AWK2197" s="62"/>
      <c r="AWM2197" s="73"/>
      <c r="AWO2197" s="62"/>
      <c r="AWQ2197" s="73"/>
      <c r="AWS2197" s="62"/>
      <c r="AWU2197" s="73"/>
      <c r="AWW2197" s="62"/>
      <c r="AWY2197" s="73"/>
      <c r="AXA2197" s="62"/>
      <c r="AXC2197" s="73"/>
      <c r="AXE2197" s="62"/>
      <c r="AXG2197" s="73"/>
      <c r="AXI2197" s="62"/>
      <c r="AXK2197" s="73"/>
      <c r="AXM2197" s="62"/>
      <c r="AXO2197" s="73"/>
      <c r="AXQ2197" s="62"/>
      <c r="AXS2197" s="73"/>
      <c r="AXU2197" s="62"/>
      <c r="AXW2197" s="73"/>
      <c r="AXY2197" s="62"/>
      <c r="AYA2197" s="73"/>
      <c r="AYC2197" s="62"/>
      <c r="AYE2197" s="73"/>
      <c r="AYG2197" s="62"/>
      <c r="AYI2197" s="73"/>
      <c r="AYK2197" s="62"/>
      <c r="AYM2197" s="73"/>
      <c r="AYO2197" s="62"/>
      <c r="AYQ2197" s="73"/>
      <c r="AYS2197" s="62"/>
      <c r="AYU2197" s="73"/>
      <c r="AYW2197" s="62"/>
      <c r="AYY2197" s="73"/>
      <c r="AZA2197" s="62"/>
      <c r="AZC2197" s="73"/>
      <c r="AZE2197" s="62"/>
      <c r="AZG2197" s="73"/>
      <c r="AZI2197" s="62"/>
      <c r="AZK2197" s="73"/>
      <c r="AZM2197" s="62"/>
      <c r="AZO2197" s="73"/>
      <c r="AZQ2197" s="62"/>
      <c r="AZS2197" s="73"/>
      <c r="AZU2197" s="62"/>
      <c r="AZW2197" s="73"/>
      <c r="AZY2197" s="62"/>
      <c r="BAA2197" s="73"/>
      <c r="BAC2197" s="62"/>
      <c r="BAE2197" s="73"/>
      <c r="BAG2197" s="62"/>
      <c r="BAI2197" s="73"/>
      <c r="BAK2197" s="62"/>
      <c r="BAM2197" s="73"/>
      <c r="BAO2197" s="62"/>
      <c r="BAQ2197" s="73"/>
      <c r="BAS2197" s="62"/>
      <c r="BAU2197" s="73"/>
      <c r="BAW2197" s="62"/>
      <c r="BAY2197" s="73"/>
      <c r="BBA2197" s="62"/>
      <c r="BBC2197" s="73"/>
      <c r="BBE2197" s="62"/>
      <c r="BBG2197" s="73"/>
      <c r="BBI2197" s="62"/>
      <c r="BBK2197" s="73"/>
      <c r="BBM2197" s="62"/>
      <c r="BBO2197" s="73"/>
      <c r="BBQ2197" s="62"/>
      <c r="BBS2197" s="73"/>
      <c r="BBU2197" s="62"/>
      <c r="BBW2197" s="73"/>
      <c r="BBY2197" s="62"/>
      <c r="BCA2197" s="73"/>
      <c r="BCC2197" s="62"/>
      <c r="BCE2197" s="73"/>
      <c r="BCG2197" s="62"/>
      <c r="BCI2197" s="73"/>
      <c r="BCK2197" s="62"/>
      <c r="BCM2197" s="73"/>
      <c r="BCO2197" s="62"/>
      <c r="BCQ2197" s="73"/>
      <c r="BCS2197" s="62"/>
      <c r="BCU2197" s="73"/>
      <c r="BCW2197" s="62"/>
      <c r="BCY2197" s="73"/>
      <c r="BDA2197" s="62"/>
      <c r="BDC2197" s="73"/>
      <c r="BDE2197" s="62"/>
      <c r="BDG2197" s="73"/>
      <c r="BDI2197" s="62"/>
      <c r="BDK2197" s="73"/>
      <c r="BDM2197" s="62"/>
      <c r="BDO2197" s="73"/>
      <c r="BDQ2197" s="62"/>
      <c r="BDS2197" s="73"/>
      <c r="BDU2197" s="62"/>
      <c r="BDW2197" s="73"/>
      <c r="BDY2197" s="62"/>
      <c r="BEA2197" s="73"/>
      <c r="BEC2197" s="62"/>
      <c r="BEE2197" s="73"/>
      <c r="BEG2197" s="62"/>
      <c r="BEI2197" s="73"/>
      <c r="BEK2197" s="62"/>
      <c r="BEM2197" s="73"/>
      <c r="BEO2197" s="62"/>
      <c r="BEQ2197" s="73"/>
      <c r="BES2197" s="62"/>
      <c r="BEU2197" s="73"/>
      <c r="BEW2197" s="62"/>
      <c r="BEY2197" s="73"/>
      <c r="BFA2197" s="62"/>
      <c r="BFC2197" s="73"/>
      <c r="BFE2197" s="62"/>
      <c r="BFG2197" s="73"/>
      <c r="BFI2197" s="62"/>
      <c r="BFK2197" s="73"/>
      <c r="BFM2197" s="62"/>
      <c r="BFO2197" s="73"/>
      <c r="BFQ2197" s="62"/>
      <c r="BFS2197" s="73"/>
      <c r="BFU2197" s="62"/>
      <c r="BFW2197" s="73"/>
      <c r="BFY2197" s="62"/>
      <c r="BGA2197" s="73"/>
      <c r="BGC2197" s="62"/>
      <c r="BGE2197" s="73"/>
      <c r="BGG2197" s="62"/>
      <c r="BGI2197" s="73"/>
      <c r="BGK2197" s="62"/>
      <c r="BGM2197" s="73"/>
      <c r="BGO2197" s="62"/>
      <c r="BGQ2197" s="73"/>
      <c r="BGS2197" s="62"/>
      <c r="BGU2197" s="73"/>
      <c r="BGW2197" s="62"/>
      <c r="BGY2197" s="73"/>
      <c r="BHA2197" s="62"/>
      <c r="BHC2197" s="73"/>
      <c r="BHE2197" s="62"/>
      <c r="BHG2197" s="73"/>
      <c r="BHI2197" s="62"/>
      <c r="BHK2197" s="73"/>
      <c r="BHM2197" s="62"/>
      <c r="BHO2197" s="73"/>
      <c r="BHQ2197" s="62"/>
      <c r="BHS2197" s="73"/>
      <c r="BHU2197" s="62"/>
      <c r="BHW2197" s="73"/>
      <c r="BHY2197" s="62"/>
      <c r="BIA2197" s="73"/>
      <c r="BIC2197" s="62"/>
      <c r="BIE2197" s="73"/>
      <c r="BIG2197" s="62"/>
      <c r="BII2197" s="73"/>
      <c r="BIK2197" s="62"/>
      <c r="BIM2197" s="73"/>
      <c r="BIO2197" s="62"/>
      <c r="BIQ2197" s="73"/>
      <c r="BIS2197" s="62"/>
      <c r="BIU2197" s="73"/>
      <c r="BIW2197" s="62"/>
      <c r="BIY2197" s="73"/>
      <c r="BJA2197" s="62"/>
      <c r="BJC2197" s="73"/>
      <c r="BJE2197" s="62"/>
      <c r="BJG2197" s="73"/>
      <c r="BJI2197" s="62"/>
      <c r="BJK2197" s="73"/>
      <c r="BJM2197" s="62"/>
      <c r="BJO2197" s="73"/>
      <c r="BJQ2197" s="62"/>
      <c r="BJS2197" s="73"/>
      <c r="BJU2197" s="62"/>
      <c r="BJW2197" s="73"/>
      <c r="BJY2197" s="62"/>
      <c r="BKA2197" s="73"/>
      <c r="BKC2197" s="62"/>
      <c r="BKE2197" s="73"/>
      <c r="BKG2197" s="62"/>
      <c r="BKI2197" s="73"/>
      <c r="BKK2197" s="62"/>
      <c r="BKM2197" s="73"/>
      <c r="BKO2197" s="62"/>
      <c r="BKQ2197" s="73"/>
      <c r="BKS2197" s="62"/>
      <c r="BKU2197" s="73"/>
      <c r="BKW2197" s="62"/>
      <c r="BKY2197" s="73"/>
      <c r="BLA2197" s="62"/>
      <c r="BLC2197" s="73"/>
      <c r="BLE2197" s="62"/>
      <c r="BLG2197" s="73"/>
      <c r="BLI2197" s="62"/>
      <c r="BLK2197" s="73"/>
      <c r="BLM2197" s="62"/>
      <c r="BLO2197" s="73"/>
      <c r="BLQ2197" s="62"/>
      <c r="BLS2197" s="73"/>
      <c r="BLU2197" s="62"/>
      <c r="BLW2197" s="73"/>
      <c r="BLY2197" s="62"/>
      <c r="BMA2197" s="73"/>
      <c r="BMC2197" s="62"/>
      <c r="BME2197" s="73"/>
      <c r="BMG2197" s="62"/>
      <c r="BMI2197" s="73"/>
      <c r="BMK2197" s="62"/>
      <c r="BMM2197" s="73"/>
      <c r="BMO2197" s="62"/>
      <c r="BMQ2197" s="73"/>
      <c r="BMS2197" s="62"/>
      <c r="BMU2197" s="73"/>
      <c r="BMW2197" s="62"/>
      <c r="BMY2197" s="73"/>
      <c r="BNA2197" s="62"/>
      <c r="BNC2197" s="73"/>
      <c r="BNE2197" s="62"/>
      <c r="BNG2197" s="73"/>
      <c r="BNI2197" s="62"/>
      <c r="BNK2197" s="73"/>
      <c r="BNM2197" s="62"/>
      <c r="BNO2197" s="73"/>
      <c r="BNQ2197" s="62"/>
      <c r="BNS2197" s="73"/>
      <c r="BNU2197" s="62"/>
      <c r="BNW2197" s="73"/>
      <c r="BNY2197" s="62"/>
      <c r="BOA2197" s="73"/>
      <c r="BOC2197" s="62"/>
      <c r="BOE2197" s="73"/>
      <c r="BOG2197" s="62"/>
      <c r="BOI2197" s="73"/>
      <c r="BOK2197" s="62"/>
      <c r="BOM2197" s="73"/>
      <c r="BOO2197" s="62"/>
      <c r="BOQ2197" s="73"/>
      <c r="BOS2197" s="62"/>
      <c r="BOU2197" s="73"/>
      <c r="BOW2197" s="62"/>
      <c r="BOY2197" s="73"/>
      <c r="BPA2197" s="62"/>
      <c r="BPC2197" s="73"/>
      <c r="BPE2197" s="62"/>
      <c r="BPG2197" s="73"/>
      <c r="BPI2197" s="62"/>
      <c r="BPK2197" s="73"/>
      <c r="BPM2197" s="62"/>
      <c r="BPO2197" s="73"/>
      <c r="BPQ2197" s="62"/>
      <c r="BPS2197" s="73"/>
      <c r="BPU2197" s="62"/>
      <c r="BPW2197" s="73"/>
      <c r="BPY2197" s="62"/>
      <c r="BQA2197" s="73"/>
      <c r="BQC2197" s="62"/>
      <c r="BQE2197" s="73"/>
      <c r="BQG2197" s="62"/>
      <c r="BQI2197" s="73"/>
      <c r="BQK2197" s="62"/>
      <c r="BQM2197" s="73"/>
      <c r="BQO2197" s="62"/>
      <c r="BQQ2197" s="73"/>
      <c r="BQS2197" s="62"/>
      <c r="BQU2197" s="73"/>
      <c r="BQW2197" s="62"/>
      <c r="BQY2197" s="73"/>
      <c r="BRA2197" s="62"/>
      <c r="BRC2197" s="73"/>
      <c r="BRE2197" s="62"/>
      <c r="BRG2197" s="73"/>
      <c r="BRI2197" s="62"/>
      <c r="BRK2197" s="73"/>
      <c r="BRM2197" s="62"/>
      <c r="BRO2197" s="73"/>
      <c r="BRQ2197" s="62"/>
      <c r="BRS2197" s="73"/>
      <c r="BRU2197" s="62"/>
      <c r="BRW2197" s="73"/>
      <c r="BRY2197" s="62"/>
      <c r="BSA2197" s="73"/>
      <c r="BSC2197" s="62"/>
      <c r="BSE2197" s="73"/>
      <c r="BSG2197" s="62"/>
      <c r="BSI2197" s="73"/>
      <c r="BSK2197" s="62"/>
      <c r="BSM2197" s="73"/>
      <c r="BSO2197" s="62"/>
      <c r="BSQ2197" s="73"/>
      <c r="BSS2197" s="62"/>
      <c r="BSU2197" s="73"/>
      <c r="BSW2197" s="62"/>
      <c r="BSY2197" s="73"/>
      <c r="BTA2197" s="62"/>
      <c r="BTC2197" s="73"/>
      <c r="BTE2197" s="62"/>
      <c r="BTG2197" s="73"/>
      <c r="BTI2197" s="62"/>
      <c r="BTK2197" s="73"/>
      <c r="BTM2197" s="62"/>
      <c r="BTO2197" s="73"/>
      <c r="BTQ2197" s="62"/>
      <c r="BTS2197" s="73"/>
      <c r="BTU2197" s="62"/>
      <c r="BTW2197" s="73"/>
      <c r="BTY2197" s="62"/>
      <c r="BUA2197" s="73"/>
      <c r="BUC2197" s="62"/>
      <c r="BUE2197" s="73"/>
      <c r="BUG2197" s="62"/>
      <c r="BUI2197" s="73"/>
      <c r="BUK2197" s="62"/>
      <c r="BUM2197" s="73"/>
      <c r="BUO2197" s="62"/>
      <c r="BUQ2197" s="73"/>
      <c r="BUS2197" s="62"/>
      <c r="BUU2197" s="73"/>
      <c r="BUW2197" s="62"/>
      <c r="BUY2197" s="73"/>
      <c r="BVA2197" s="62"/>
      <c r="BVC2197" s="73"/>
      <c r="BVE2197" s="62"/>
      <c r="BVG2197" s="73"/>
      <c r="BVI2197" s="62"/>
      <c r="BVK2197" s="73"/>
      <c r="BVM2197" s="62"/>
      <c r="BVO2197" s="73"/>
      <c r="BVQ2197" s="62"/>
      <c r="BVS2197" s="73"/>
      <c r="BVU2197" s="62"/>
      <c r="BVW2197" s="73"/>
      <c r="BVY2197" s="62"/>
      <c r="BWA2197" s="73"/>
      <c r="BWC2197" s="62"/>
      <c r="BWE2197" s="73"/>
      <c r="BWG2197" s="62"/>
      <c r="BWI2197" s="73"/>
      <c r="BWK2197" s="62"/>
      <c r="BWM2197" s="73"/>
      <c r="BWO2197" s="62"/>
      <c r="BWQ2197" s="73"/>
      <c r="BWS2197" s="62"/>
      <c r="BWU2197" s="73"/>
      <c r="BWW2197" s="62"/>
      <c r="BWY2197" s="73"/>
      <c r="BXA2197" s="62"/>
      <c r="BXC2197" s="73"/>
      <c r="BXE2197" s="62"/>
      <c r="BXG2197" s="73"/>
      <c r="BXI2197" s="62"/>
      <c r="BXK2197" s="73"/>
      <c r="BXM2197" s="62"/>
      <c r="BXO2197" s="73"/>
      <c r="BXQ2197" s="62"/>
      <c r="BXS2197" s="73"/>
      <c r="BXU2197" s="62"/>
      <c r="BXW2197" s="73"/>
      <c r="BXY2197" s="62"/>
      <c r="BYA2197" s="73"/>
      <c r="BYC2197" s="62"/>
      <c r="BYE2197" s="73"/>
      <c r="BYG2197" s="62"/>
      <c r="BYI2197" s="73"/>
      <c r="BYK2197" s="62"/>
      <c r="BYM2197" s="73"/>
      <c r="BYO2197" s="62"/>
      <c r="BYQ2197" s="73"/>
      <c r="BYS2197" s="62"/>
      <c r="BYU2197" s="73"/>
      <c r="BYW2197" s="62"/>
      <c r="BYY2197" s="73"/>
      <c r="BZA2197" s="62"/>
      <c r="BZC2197" s="73"/>
      <c r="BZE2197" s="62"/>
      <c r="BZG2197" s="73"/>
      <c r="BZI2197" s="62"/>
      <c r="BZK2197" s="73"/>
      <c r="BZM2197" s="62"/>
      <c r="BZO2197" s="73"/>
      <c r="BZQ2197" s="62"/>
      <c r="BZS2197" s="73"/>
      <c r="BZU2197" s="62"/>
      <c r="BZW2197" s="73"/>
      <c r="BZY2197" s="62"/>
      <c r="CAA2197" s="73"/>
      <c r="CAC2197" s="62"/>
      <c r="CAE2197" s="73"/>
      <c r="CAG2197" s="62"/>
      <c r="CAI2197" s="73"/>
      <c r="CAK2197" s="62"/>
      <c r="CAM2197" s="73"/>
      <c r="CAO2197" s="62"/>
      <c r="CAQ2197" s="73"/>
      <c r="CAS2197" s="62"/>
      <c r="CAU2197" s="73"/>
      <c r="CAW2197" s="62"/>
      <c r="CAY2197" s="73"/>
      <c r="CBA2197" s="62"/>
      <c r="CBC2197" s="73"/>
      <c r="CBE2197" s="62"/>
      <c r="CBG2197" s="73"/>
      <c r="CBI2197" s="62"/>
      <c r="CBK2197" s="73"/>
      <c r="CBM2197" s="62"/>
      <c r="CBO2197" s="73"/>
      <c r="CBQ2197" s="62"/>
      <c r="CBS2197" s="73"/>
      <c r="CBU2197" s="62"/>
      <c r="CBW2197" s="73"/>
      <c r="CBY2197" s="62"/>
      <c r="CCA2197" s="73"/>
      <c r="CCC2197" s="62"/>
      <c r="CCE2197" s="73"/>
      <c r="CCG2197" s="62"/>
      <c r="CCI2197" s="73"/>
      <c r="CCK2197" s="62"/>
      <c r="CCM2197" s="73"/>
      <c r="CCO2197" s="62"/>
      <c r="CCQ2197" s="73"/>
      <c r="CCS2197" s="62"/>
      <c r="CCU2197" s="73"/>
      <c r="CCW2197" s="62"/>
      <c r="CCY2197" s="73"/>
      <c r="CDA2197" s="62"/>
      <c r="CDC2197" s="73"/>
      <c r="CDE2197" s="62"/>
      <c r="CDG2197" s="73"/>
      <c r="CDI2197" s="62"/>
      <c r="CDK2197" s="73"/>
      <c r="CDM2197" s="62"/>
      <c r="CDO2197" s="73"/>
      <c r="CDQ2197" s="62"/>
      <c r="CDS2197" s="73"/>
      <c r="CDU2197" s="62"/>
      <c r="CDW2197" s="73"/>
      <c r="CDY2197" s="62"/>
      <c r="CEA2197" s="73"/>
      <c r="CEC2197" s="62"/>
      <c r="CEE2197" s="73"/>
      <c r="CEG2197" s="62"/>
      <c r="CEI2197" s="73"/>
      <c r="CEK2197" s="62"/>
      <c r="CEM2197" s="73"/>
      <c r="CEO2197" s="62"/>
      <c r="CEQ2197" s="73"/>
      <c r="CES2197" s="62"/>
      <c r="CEU2197" s="73"/>
      <c r="CEW2197" s="62"/>
      <c r="CEY2197" s="73"/>
      <c r="CFA2197" s="62"/>
      <c r="CFC2197" s="73"/>
      <c r="CFE2197" s="62"/>
      <c r="CFG2197" s="73"/>
      <c r="CFI2197" s="62"/>
      <c r="CFK2197" s="73"/>
      <c r="CFM2197" s="62"/>
      <c r="CFO2197" s="73"/>
      <c r="CFQ2197" s="62"/>
      <c r="CFS2197" s="73"/>
      <c r="CFU2197" s="62"/>
      <c r="CFW2197" s="73"/>
      <c r="CFY2197" s="62"/>
      <c r="CGA2197" s="73"/>
      <c r="CGC2197" s="62"/>
      <c r="CGE2197" s="73"/>
      <c r="CGG2197" s="62"/>
      <c r="CGI2197" s="73"/>
      <c r="CGK2197" s="62"/>
      <c r="CGM2197" s="73"/>
      <c r="CGO2197" s="62"/>
      <c r="CGQ2197" s="73"/>
      <c r="CGS2197" s="62"/>
      <c r="CGU2197" s="73"/>
      <c r="CGW2197" s="62"/>
      <c r="CGY2197" s="73"/>
      <c r="CHA2197" s="62"/>
      <c r="CHC2197" s="73"/>
      <c r="CHE2197" s="62"/>
      <c r="CHG2197" s="73"/>
      <c r="CHI2197" s="62"/>
      <c r="CHK2197" s="73"/>
      <c r="CHM2197" s="62"/>
      <c r="CHO2197" s="73"/>
      <c r="CHQ2197" s="62"/>
      <c r="CHS2197" s="73"/>
      <c r="CHU2197" s="62"/>
      <c r="CHW2197" s="73"/>
      <c r="CHY2197" s="62"/>
      <c r="CIA2197" s="73"/>
      <c r="CIC2197" s="62"/>
      <c r="CIE2197" s="73"/>
      <c r="CIG2197" s="62"/>
      <c r="CII2197" s="73"/>
      <c r="CIK2197" s="62"/>
      <c r="CIM2197" s="73"/>
      <c r="CIO2197" s="62"/>
      <c r="CIQ2197" s="73"/>
      <c r="CIS2197" s="62"/>
      <c r="CIU2197" s="73"/>
      <c r="CIW2197" s="62"/>
      <c r="CIY2197" s="73"/>
      <c r="CJA2197" s="62"/>
      <c r="CJC2197" s="73"/>
      <c r="CJE2197" s="62"/>
      <c r="CJG2197" s="73"/>
      <c r="CJI2197" s="62"/>
      <c r="CJK2197" s="73"/>
      <c r="CJM2197" s="62"/>
      <c r="CJO2197" s="73"/>
      <c r="CJQ2197" s="62"/>
      <c r="CJS2197" s="73"/>
      <c r="CJU2197" s="62"/>
      <c r="CJW2197" s="73"/>
      <c r="CJY2197" s="62"/>
      <c r="CKA2197" s="73"/>
      <c r="CKC2197" s="62"/>
      <c r="CKE2197" s="73"/>
      <c r="CKG2197" s="62"/>
      <c r="CKI2197" s="73"/>
      <c r="CKK2197" s="62"/>
      <c r="CKM2197" s="73"/>
      <c r="CKO2197" s="62"/>
      <c r="CKQ2197" s="73"/>
      <c r="CKS2197" s="62"/>
      <c r="CKU2197" s="73"/>
      <c r="CKW2197" s="62"/>
      <c r="CKY2197" s="73"/>
      <c r="CLA2197" s="62"/>
      <c r="CLC2197" s="73"/>
      <c r="CLE2197" s="62"/>
      <c r="CLG2197" s="73"/>
      <c r="CLI2197" s="62"/>
      <c r="CLK2197" s="73"/>
      <c r="CLM2197" s="62"/>
      <c r="CLO2197" s="73"/>
      <c r="CLQ2197" s="62"/>
      <c r="CLS2197" s="73"/>
      <c r="CLU2197" s="62"/>
      <c r="CLW2197" s="73"/>
      <c r="CLY2197" s="62"/>
      <c r="CMA2197" s="73"/>
      <c r="CMC2197" s="62"/>
      <c r="CME2197" s="73"/>
      <c r="CMG2197" s="62"/>
      <c r="CMI2197" s="73"/>
      <c r="CMK2197" s="62"/>
      <c r="CMM2197" s="73"/>
      <c r="CMO2197" s="62"/>
      <c r="CMQ2197" s="73"/>
      <c r="CMS2197" s="62"/>
      <c r="CMU2197" s="73"/>
      <c r="CMW2197" s="62"/>
      <c r="CMY2197" s="73"/>
      <c r="CNA2197" s="62"/>
      <c r="CNC2197" s="73"/>
      <c r="CNE2197" s="62"/>
      <c r="CNG2197" s="73"/>
      <c r="CNI2197" s="62"/>
      <c r="CNK2197" s="73"/>
      <c r="CNM2197" s="62"/>
      <c r="CNO2197" s="73"/>
      <c r="CNQ2197" s="62"/>
      <c r="CNS2197" s="73"/>
      <c r="CNU2197" s="62"/>
      <c r="CNW2197" s="73"/>
      <c r="CNY2197" s="62"/>
      <c r="COA2197" s="73"/>
      <c r="COC2197" s="62"/>
      <c r="COE2197" s="73"/>
      <c r="COG2197" s="62"/>
      <c r="COI2197" s="73"/>
      <c r="COK2197" s="62"/>
      <c r="COM2197" s="73"/>
      <c r="COO2197" s="62"/>
      <c r="COQ2197" s="73"/>
      <c r="COS2197" s="62"/>
      <c r="COU2197" s="73"/>
      <c r="COW2197" s="62"/>
      <c r="COY2197" s="73"/>
      <c r="CPA2197" s="62"/>
      <c r="CPC2197" s="73"/>
      <c r="CPE2197" s="62"/>
      <c r="CPG2197" s="73"/>
      <c r="CPI2197" s="62"/>
      <c r="CPK2197" s="73"/>
      <c r="CPM2197" s="62"/>
      <c r="CPO2197" s="73"/>
      <c r="CPQ2197" s="62"/>
      <c r="CPS2197" s="73"/>
      <c r="CPU2197" s="62"/>
      <c r="CPW2197" s="73"/>
      <c r="CPY2197" s="62"/>
      <c r="CQA2197" s="73"/>
      <c r="CQC2197" s="62"/>
      <c r="CQE2197" s="73"/>
      <c r="CQG2197" s="62"/>
      <c r="CQI2197" s="73"/>
      <c r="CQK2197" s="62"/>
      <c r="CQM2197" s="73"/>
      <c r="CQO2197" s="62"/>
      <c r="CQQ2197" s="73"/>
      <c r="CQS2197" s="62"/>
      <c r="CQU2197" s="73"/>
      <c r="CQW2197" s="62"/>
      <c r="CQY2197" s="73"/>
      <c r="CRA2197" s="62"/>
      <c r="CRC2197" s="73"/>
      <c r="CRE2197" s="62"/>
      <c r="CRG2197" s="73"/>
      <c r="CRI2197" s="62"/>
      <c r="CRK2197" s="73"/>
      <c r="CRM2197" s="62"/>
      <c r="CRO2197" s="73"/>
      <c r="CRQ2197" s="62"/>
      <c r="CRS2197" s="73"/>
      <c r="CRU2197" s="62"/>
      <c r="CRW2197" s="73"/>
      <c r="CRY2197" s="62"/>
      <c r="CSA2197" s="73"/>
      <c r="CSC2197" s="62"/>
      <c r="CSE2197" s="73"/>
      <c r="CSG2197" s="62"/>
      <c r="CSI2197" s="73"/>
      <c r="CSK2197" s="62"/>
      <c r="CSM2197" s="73"/>
      <c r="CSO2197" s="62"/>
      <c r="CSQ2197" s="73"/>
      <c r="CSS2197" s="62"/>
      <c r="CSU2197" s="73"/>
      <c r="CSW2197" s="62"/>
      <c r="CSY2197" s="73"/>
      <c r="CTA2197" s="62"/>
      <c r="CTC2197" s="73"/>
      <c r="CTE2197" s="62"/>
      <c r="CTG2197" s="73"/>
      <c r="CTI2197" s="62"/>
      <c r="CTK2197" s="73"/>
      <c r="CTM2197" s="62"/>
      <c r="CTO2197" s="73"/>
      <c r="CTQ2197" s="62"/>
      <c r="CTS2197" s="73"/>
      <c r="CTU2197" s="62"/>
      <c r="CTW2197" s="73"/>
      <c r="CTY2197" s="62"/>
      <c r="CUA2197" s="73"/>
      <c r="CUC2197" s="62"/>
      <c r="CUE2197" s="73"/>
      <c r="CUG2197" s="62"/>
      <c r="CUI2197" s="73"/>
      <c r="CUK2197" s="62"/>
      <c r="CUM2197" s="73"/>
      <c r="CUO2197" s="62"/>
      <c r="CUQ2197" s="73"/>
      <c r="CUS2197" s="62"/>
      <c r="CUU2197" s="73"/>
      <c r="CUW2197" s="62"/>
      <c r="CUY2197" s="73"/>
      <c r="CVA2197" s="62"/>
      <c r="CVC2197" s="73"/>
      <c r="CVE2197" s="62"/>
      <c r="CVG2197" s="73"/>
      <c r="CVI2197" s="62"/>
      <c r="CVK2197" s="73"/>
      <c r="CVM2197" s="62"/>
      <c r="CVO2197" s="73"/>
      <c r="CVQ2197" s="62"/>
      <c r="CVS2197" s="73"/>
      <c r="CVU2197" s="62"/>
      <c r="CVW2197" s="73"/>
      <c r="CVY2197" s="62"/>
      <c r="CWA2197" s="73"/>
      <c r="CWC2197" s="62"/>
      <c r="CWE2197" s="73"/>
      <c r="CWG2197" s="62"/>
      <c r="CWI2197" s="73"/>
      <c r="CWK2197" s="62"/>
      <c r="CWM2197" s="73"/>
      <c r="CWO2197" s="62"/>
      <c r="CWQ2197" s="73"/>
      <c r="CWS2197" s="62"/>
      <c r="CWU2197" s="73"/>
      <c r="CWW2197" s="62"/>
      <c r="CWY2197" s="73"/>
      <c r="CXA2197" s="62"/>
      <c r="CXC2197" s="73"/>
      <c r="CXE2197" s="62"/>
      <c r="CXG2197" s="73"/>
      <c r="CXI2197" s="62"/>
      <c r="CXK2197" s="73"/>
      <c r="CXM2197" s="62"/>
      <c r="CXO2197" s="73"/>
      <c r="CXQ2197" s="62"/>
      <c r="CXS2197" s="73"/>
      <c r="CXU2197" s="62"/>
      <c r="CXW2197" s="73"/>
      <c r="CXY2197" s="62"/>
      <c r="CYA2197" s="73"/>
      <c r="CYC2197" s="62"/>
      <c r="CYE2197" s="73"/>
      <c r="CYG2197" s="62"/>
      <c r="CYI2197" s="73"/>
      <c r="CYK2197" s="62"/>
      <c r="CYM2197" s="73"/>
      <c r="CYO2197" s="62"/>
      <c r="CYQ2197" s="73"/>
      <c r="CYS2197" s="62"/>
      <c r="CYU2197" s="73"/>
      <c r="CYW2197" s="62"/>
      <c r="CYY2197" s="73"/>
      <c r="CZA2197" s="62"/>
      <c r="CZC2197" s="73"/>
      <c r="CZE2197" s="62"/>
      <c r="CZG2197" s="73"/>
      <c r="CZI2197" s="62"/>
      <c r="CZK2197" s="73"/>
      <c r="CZM2197" s="62"/>
      <c r="CZO2197" s="73"/>
      <c r="CZQ2197" s="62"/>
      <c r="CZS2197" s="73"/>
      <c r="CZU2197" s="62"/>
      <c r="CZW2197" s="73"/>
      <c r="CZY2197" s="62"/>
      <c r="DAA2197" s="73"/>
      <c r="DAC2197" s="62"/>
      <c r="DAE2197" s="73"/>
      <c r="DAG2197" s="62"/>
      <c r="DAI2197" s="73"/>
      <c r="DAK2197" s="62"/>
      <c r="DAM2197" s="73"/>
      <c r="DAO2197" s="62"/>
      <c r="DAQ2197" s="73"/>
      <c r="DAS2197" s="62"/>
      <c r="DAU2197" s="73"/>
      <c r="DAW2197" s="62"/>
      <c r="DAY2197" s="73"/>
      <c r="DBA2197" s="62"/>
      <c r="DBC2197" s="73"/>
      <c r="DBE2197" s="62"/>
      <c r="DBG2197" s="73"/>
      <c r="DBI2197" s="62"/>
      <c r="DBK2197" s="73"/>
      <c r="DBM2197" s="62"/>
      <c r="DBO2197" s="73"/>
      <c r="DBQ2197" s="62"/>
      <c r="DBS2197" s="73"/>
      <c r="DBU2197" s="62"/>
      <c r="DBW2197" s="73"/>
      <c r="DBY2197" s="62"/>
      <c r="DCA2197" s="73"/>
      <c r="DCC2197" s="62"/>
      <c r="DCE2197" s="73"/>
      <c r="DCG2197" s="62"/>
      <c r="DCI2197" s="73"/>
      <c r="DCK2197" s="62"/>
      <c r="DCM2197" s="73"/>
      <c r="DCO2197" s="62"/>
      <c r="DCQ2197" s="73"/>
      <c r="DCS2197" s="62"/>
      <c r="DCU2197" s="73"/>
      <c r="DCW2197" s="62"/>
      <c r="DCY2197" s="73"/>
      <c r="DDA2197" s="62"/>
      <c r="DDC2197" s="73"/>
      <c r="DDE2197" s="62"/>
      <c r="DDG2197" s="73"/>
      <c r="DDI2197" s="62"/>
      <c r="DDK2197" s="73"/>
      <c r="DDM2197" s="62"/>
      <c r="DDO2197" s="73"/>
      <c r="DDQ2197" s="62"/>
      <c r="DDS2197" s="73"/>
      <c r="DDU2197" s="62"/>
      <c r="DDW2197" s="73"/>
      <c r="DDY2197" s="62"/>
      <c r="DEA2197" s="73"/>
      <c r="DEC2197" s="62"/>
      <c r="DEE2197" s="73"/>
      <c r="DEG2197" s="62"/>
      <c r="DEI2197" s="73"/>
      <c r="DEK2197" s="62"/>
      <c r="DEM2197" s="73"/>
      <c r="DEO2197" s="62"/>
      <c r="DEQ2197" s="73"/>
      <c r="DES2197" s="62"/>
      <c r="DEU2197" s="73"/>
      <c r="DEW2197" s="62"/>
      <c r="DEY2197" s="73"/>
      <c r="DFA2197" s="62"/>
      <c r="DFC2197" s="73"/>
      <c r="DFE2197" s="62"/>
      <c r="DFG2197" s="73"/>
      <c r="DFI2197" s="62"/>
      <c r="DFK2197" s="73"/>
      <c r="DFM2197" s="62"/>
      <c r="DFO2197" s="73"/>
      <c r="DFQ2197" s="62"/>
      <c r="DFS2197" s="73"/>
      <c r="DFU2197" s="62"/>
      <c r="DFW2197" s="73"/>
      <c r="DFY2197" s="62"/>
      <c r="DGA2197" s="73"/>
      <c r="DGC2197" s="62"/>
      <c r="DGE2197" s="73"/>
      <c r="DGG2197" s="62"/>
      <c r="DGI2197" s="73"/>
      <c r="DGK2197" s="62"/>
      <c r="DGM2197" s="73"/>
      <c r="DGO2197" s="62"/>
      <c r="DGQ2197" s="73"/>
      <c r="DGS2197" s="62"/>
      <c r="DGU2197" s="73"/>
      <c r="DGW2197" s="62"/>
      <c r="DGY2197" s="73"/>
      <c r="DHA2197" s="62"/>
      <c r="DHC2197" s="73"/>
      <c r="DHE2197" s="62"/>
      <c r="DHG2197" s="73"/>
      <c r="DHI2197" s="62"/>
      <c r="DHK2197" s="73"/>
      <c r="DHM2197" s="62"/>
      <c r="DHO2197" s="73"/>
      <c r="DHQ2197" s="62"/>
      <c r="DHS2197" s="73"/>
      <c r="DHU2197" s="62"/>
      <c r="DHW2197" s="73"/>
      <c r="DHY2197" s="62"/>
      <c r="DIA2197" s="73"/>
      <c r="DIC2197" s="62"/>
      <c r="DIE2197" s="73"/>
      <c r="DIG2197" s="62"/>
      <c r="DII2197" s="73"/>
      <c r="DIK2197" s="62"/>
      <c r="DIM2197" s="73"/>
      <c r="DIO2197" s="62"/>
      <c r="DIQ2197" s="73"/>
      <c r="DIS2197" s="62"/>
      <c r="DIU2197" s="73"/>
      <c r="DIW2197" s="62"/>
      <c r="DIY2197" s="73"/>
      <c r="DJA2197" s="62"/>
      <c r="DJC2197" s="73"/>
      <c r="DJE2197" s="62"/>
      <c r="DJG2197" s="73"/>
      <c r="DJI2197" s="62"/>
      <c r="DJK2197" s="73"/>
      <c r="DJM2197" s="62"/>
      <c r="DJO2197" s="73"/>
      <c r="DJQ2197" s="62"/>
      <c r="DJS2197" s="73"/>
      <c r="DJU2197" s="62"/>
      <c r="DJW2197" s="73"/>
      <c r="DJY2197" s="62"/>
      <c r="DKA2197" s="73"/>
      <c r="DKC2197" s="62"/>
      <c r="DKE2197" s="73"/>
      <c r="DKG2197" s="62"/>
      <c r="DKI2197" s="73"/>
      <c r="DKK2197" s="62"/>
      <c r="DKM2197" s="73"/>
      <c r="DKO2197" s="62"/>
      <c r="DKQ2197" s="73"/>
      <c r="DKS2197" s="62"/>
      <c r="DKU2197" s="73"/>
      <c r="DKW2197" s="62"/>
      <c r="DKY2197" s="73"/>
      <c r="DLA2197" s="62"/>
      <c r="DLC2197" s="73"/>
      <c r="DLE2197" s="62"/>
      <c r="DLG2197" s="73"/>
      <c r="DLI2197" s="62"/>
      <c r="DLK2197" s="73"/>
      <c r="DLM2197" s="62"/>
      <c r="DLO2197" s="73"/>
      <c r="DLQ2197" s="62"/>
      <c r="DLS2197" s="73"/>
      <c r="DLU2197" s="62"/>
      <c r="DLW2197" s="73"/>
      <c r="DLY2197" s="62"/>
      <c r="DMA2197" s="73"/>
      <c r="DMC2197" s="62"/>
      <c r="DME2197" s="73"/>
      <c r="DMG2197" s="62"/>
      <c r="DMI2197" s="73"/>
      <c r="DMK2197" s="62"/>
      <c r="DMM2197" s="73"/>
      <c r="DMO2197" s="62"/>
      <c r="DMQ2197" s="73"/>
      <c r="DMS2197" s="62"/>
      <c r="DMU2197" s="73"/>
      <c r="DMW2197" s="62"/>
      <c r="DMY2197" s="73"/>
      <c r="DNA2197" s="62"/>
      <c r="DNC2197" s="73"/>
      <c r="DNE2197" s="62"/>
      <c r="DNG2197" s="73"/>
      <c r="DNI2197" s="62"/>
      <c r="DNK2197" s="73"/>
      <c r="DNM2197" s="62"/>
      <c r="DNO2197" s="73"/>
      <c r="DNQ2197" s="62"/>
      <c r="DNS2197" s="73"/>
      <c r="DNU2197" s="62"/>
      <c r="DNW2197" s="73"/>
      <c r="DNY2197" s="62"/>
      <c r="DOA2197" s="73"/>
      <c r="DOC2197" s="62"/>
      <c r="DOE2197" s="73"/>
      <c r="DOG2197" s="62"/>
      <c r="DOI2197" s="73"/>
      <c r="DOK2197" s="62"/>
      <c r="DOM2197" s="73"/>
      <c r="DOO2197" s="62"/>
      <c r="DOQ2197" s="73"/>
      <c r="DOS2197" s="62"/>
      <c r="DOU2197" s="73"/>
      <c r="DOW2197" s="62"/>
      <c r="DOY2197" s="73"/>
      <c r="DPA2197" s="62"/>
      <c r="DPC2197" s="73"/>
      <c r="DPE2197" s="62"/>
      <c r="DPG2197" s="73"/>
      <c r="DPI2197" s="62"/>
      <c r="DPK2197" s="73"/>
      <c r="DPM2197" s="62"/>
      <c r="DPO2197" s="73"/>
      <c r="DPQ2197" s="62"/>
      <c r="DPS2197" s="73"/>
      <c r="DPU2197" s="62"/>
      <c r="DPW2197" s="73"/>
      <c r="DPY2197" s="62"/>
      <c r="DQA2197" s="73"/>
      <c r="DQC2197" s="62"/>
      <c r="DQE2197" s="73"/>
      <c r="DQG2197" s="62"/>
      <c r="DQI2197" s="73"/>
      <c r="DQK2197" s="62"/>
      <c r="DQM2197" s="73"/>
      <c r="DQO2197" s="62"/>
      <c r="DQQ2197" s="73"/>
      <c r="DQS2197" s="62"/>
      <c r="DQU2197" s="73"/>
      <c r="DQW2197" s="62"/>
      <c r="DQY2197" s="73"/>
      <c r="DRA2197" s="62"/>
      <c r="DRC2197" s="73"/>
      <c r="DRE2197" s="62"/>
      <c r="DRG2197" s="73"/>
      <c r="DRI2197" s="62"/>
      <c r="DRK2197" s="73"/>
      <c r="DRM2197" s="62"/>
      <c r="DRO2197" s="73"/>
      <c r="DRQ2197" s="62"/>
      <c r="DRS2197" s="73"/>
      <c r="DRU2197" s="62"/>
      <c r="DRW2197" s="73"/>
      <c r="DRY2197" s="62"/>
      <c r="DSA2197" s="73"/>
      <c r="DSC2197" s="62"/>
      <c r="DSE2197" s="73"/>
      <c r="DSG2197" s="62"/>
      <c r="DSI2197" s="73"/>
      <c r="DSK2197" s="62"/>
      <c r="DSM2197" s="73"/>
      <c r="DSO2197" s="62"/>
      <c r="DSQ2197" s="73"/>
      <c r="DSS2197" s="62"/>
      <c r="DSU2197" s="73"/>
      <c r="DSW2197" s="62"/>
      <c r="DSY2197" s="73"/>
      <c r="DTA2197" s="62"/>
      <c r="DTC2197" s="73"/>
      <c r="DTE2197" s="62"/>
      <c r="DTG2197" s="73"/>
      <c r="DTI2197" s="62"/>
      <c r="DTK2197" s="73"/>
      <c r="DTM2197" s="62"/>
      <c r="DTO2197" s="73"/>
      <c r="DTQ2197" s="62"/>
      <c r="DTS2197" s="73"/>
      <c r="DTU2197" s="62"/>
      <c r="DTW2197" s="73"/>
      <c r="DTY2197" s="62"/>
      <c r="DUA2197" s="73"/>
      <c r="DUC2197" s="62"/>
      <c r="DUE2197" s="73"/>
      <c r="DUG2197" s="62"/>
      <c r="DUI2197" s="73"/>
      <c r="DUK2197" s="62"/>
      <c r="DUM2197" s="73"/>
      <c r="DUO2197" s="62"/>
      <c r="DUQ2197" s="73"/>
      <c r="DUS2197" s="62"/>
      <c r="DUU2197" s="73"/>
      <c r="DUW2197" s="62"/>
      <c r="DUY2197" s="73"/>
      <c r="DVA2197" s="62"/>
      <c r="DVC2197" s="73"/>
      <c r="DVE2197" s="62"/>
      <c r="DVG2197" s="73"/>
      <c r="DVI2197" s="62"/>
      <c r="DVK2197" s="73"/>
      <c r="DVM2197" s="62"/>
      <c r="DVO2197" s="73"/>
      <c r="DVQ2197" s="62"/>
      <c r="DVS2197" s="73"/>
      <c r="DVU2197" s="62"/>
      <c r="DVW2197" s="73"/>
      <c r="DVY2197" s="62"/>
      <c r="DWA2197" s="73"/>
      <c r="DWC2197" s="62"/>
      <c r="DWE2197" s="73"/>
      <c r="DWG2197" s="62"/>
      <c r="DWI2197" s="73"/>
      <c r="DWK2197" s="62"/>
      <c r="DWM2197" s="73"/>
      <c r="DWO2197" s="62"/>
      <c r="DWQ2197" s="73"/>
      <c r="DWS2197" s="62"/>
      <c r="DWU2197" s="73"/>
      <c r="DWW2197" s="62"/>
      <c r="DWY2197" s="73"/>
      <c r="DXA2197" s="62"/>
      <c r="DXC2197" s="73"/>
      <c r="DXE2197" s="62"/>
      <c r="DXG2197" s="73"/>
      <c r="DXI2197" s="62"/>
      <c r="DXK2197" s="73"/>
      <c r="DXM2197" s="62"/>
      <c r="DXO2197" s="73"/>
      <c r="DXQ2197" s="62"/>
      <c r="DXS2197" s="73"/>
      <c r="DXU2197" s="62"/>
      <c r="DXW2197" s="73"/>
      <c r="DXY2197" s="62"/>
      <c r="DYA2197" s="73"/>
      <c r="DYC2197" s="62"/>
      <c r="DYE2197" s="73"/>
      <c r="DYG2197" s="62"/>
      <c r="DYI2197" s="73"/>
      <c r="DYK2197" s="62"/>
      <c r="DYM2197" s="73"/>
      <c r="DYO2197" s="62"/>
      <c r="DYQ2197" s="73"/>
      <c r="DYS2197" s="62"/>
      <c r="DYU2197" s="73"/>
      <c r="DYW2197" s="62"/>
      <c r="DYY2197" s="73"/>
      <c r="DZA2197" s="62"/>
      <c r="DZC2197" s="73"/>
      <c r="DZE2197" s="62"/>
      <c r="DZG2197" s="73"/>
      <c r="DZI2197" s="62"/>
      <c r="DZK2197" s="73"/>
      <c r="DZM2197" s="62"/>
      <c r="DZO2197" s="73"/>
      <c r="DZQ2197" s="62"/>
      <c r="DZS2197" s="73"/>
      <c r="DZU2197" s="62"/>
      <c r="DZW2197" s="73"/>
      <c r="DZY2197" s="62"/>
      <c r="EAA2197" s="73"/>
      <c r="EAC2197" s="62"/>
      <c r="EAE2197" s="73"/>
      <c r="EAG2197" s="62"/>
      <c r="EAI2197" s="73"/>
      <c r="EAK2197" s="62"/>
      <c r="EAM2197" s="73"/>
      <c r="EAO2197" s="62"/>
      <c r="EAQ2197" s="73"/>
      <c r="EAS2197" s="62"/>
      <c r="EAU2197" s="73"/>
      <c r="EAW2197" s="62"/>
      <c r="EAY2197" s="73"/>
      <c r="EBA2197" s="62"/>
      <c r="EBC2197" s="73"/>
      <c r="EBE2197" s="62"/>
      <c r="EBG2197" s="73"/>
      <c r="EBI2197" s="62"/>
      <c r="EBK2197" s="73"/>
      <c r="EBM2197" s="62"/>
      <c r="EBO2197" s="73"/>
      <c r="EBQ2197" s="62"/>
      <c r="EBS2197" s="73"/>
      <c r="EBU2197" s="62"/>
      <c r="EBW2197" s="73"/>
      <c r="EBY2197" s="62"/>
      <c r="ECA2197" s="73"/>
      <c r="ECC2197" s="62"/>
      <c r="ECE2197" s="73"/>
      <c r="ECG2197" s="62"/>
      <c r="ECI2197" s="73"/>
      <c r="ECK2197" s="62"/>
      <c r="ECM2197" s="73"/>
      <c r="ECO2197" s="62"/>
      <c r="ECQ2197" s="73"/>
      <c r="ECS2197" s="62"/>
      <c r="ECU2197" s="73"/>
      <c r="ECW2197" s="62"/>
      <c r="ECY2197" s="73"/>
      <c r="EDA2197" s="62"/>
      <c r="EDC2197" s="73"/>
      <c r="EDE2197" s="62"/>
      <c r="EDG2197" s="73"/>
      <c r="EDI2197" s="62"/>
      <c r="EDK2197" s="73"/>
      <c r="EDM2197" s="62"/>
      <c r="EDO2197" s="73"/>
      <c r="EDQ2197" s="62"/>
      <c r="EDS2197" s="73"/>
      <c r="EDU2197" s="62"/>
      <c r="EDW2197" s="73"/>
      <c r="EDY2197" s="62"/>
      <c r="EEA2197" s="73"/>
      <c r="EEC2197" s="62"/>
      <c r="EEE2197" s="73"/>
      <c r="EEG2197" s="62"/>
      <c r="EEI2197" s="73"/>
      <c r="EEK2197" s="62"/>
      <c r="EEM2197" s="73"/>
      <c r="EEO2197" s="62"/>
      <c r="EEQ2197" s="73"/>
      <c r="EES2197" s="62"/>
      <c r="EEU2197" s="73"/>
      <c r="EEW2197" s="62"/>
      <c r="EEY2197" s="73"/>
      <c r="EFA2197" s="62"/>
      <c r="EFC2197" s="73"/>
      <c r="EFE2197" s="62"/>
      <c r="EFG2197" s="73"/>
      <c r="EFI2197" s="62"/>
      <c r="EFK2197" s="73"/>
      <c r="EFM2197" s="62"/>
      <c r="EFO2197" s="73"/>
      <c r="EFQ2197" s="62"/>
      <c r="EFS2197" s="73"/>
      <c r="EFU2197" s="62"/>
      <c r="EFW2197" s="73"/>
      <c r="EFY2197" s="62"/>
      <c r="EGA2197" s="73"/>
      <c r="EGC2197" s="62"/>
      <c r="EGE2197" s="73"/>
      <c r="EGG2197" s="62"/>
      <c r="EGI2197" s="73"/>
      <c r="EGK2197" s="62"/>
      <c r="EGM2197" s="73"/>
      <c r="EGO2197" s="62"/>
      <c r="EGQ2197" s="73"/>
      <c r="EGS2197" s="62"/>
      <c r="EGU2197" s="73"/>
      <c r="EGW2197" s="62"/>
      <c r="EGY2197" s="73"/>
      <c r="EHA2197" s="62"/>
      <c r="EHC2197" s="73"/>
      <c r="EHE2197" s="62"/>
      <c r="EHG2197" s="73"/>
      <c r="EHI2197" s="62"/>
      <c r="EHK2197" s="73"/>
      <c r="EHM2197" s="62"/>
      <c r="EHO2197" s="73"/>
      <c r="EHQ2197" s="62"/>
      <c r="EHS2197" s="73"/>
      <c r="EHU2197" s="62"/>
      <c r="EHW2197" s="73"/>
      <c r="EHY2197" s="62"/>
      <c r="EIA2197" s="73"/>
      <c r="EIC2197" s="62"/>
      <c r="EIE2197" s="73"/>
      <c r="EIG2197" s="62"/>
      <c r="EII2197" s="73"/>
      <c r="EIK2197" s="62"/>
      <c r="EIM2197" s="73"/>
      <c r="EIO2197" s="62"/>
      <c r="EIQ2197" s="73"/>
      <c r="EIS2197" s="62"/>
      <c r="EIU2197" s="73"/>
      <c r="EIW2197" s="62"/>
      <c r="EIY2197" s="73"/>
      <c r="EJA2197" s="62"/>
      <c r="EJC2197" s="73"/>
      <c r="EJE2197" s="62"/>
      <c r="EJG2197" s="73"/>
      <c r="EJI2197" s="62"/>
      <c r="EJK2197" s="73"/>
      <c r="EJM2197" s="62"/>
      <c r="EJO2197" s="73"/>
      <c r="EJQ2197" s="62"/>
      <c r="EJS2197" s="73"/>
      <c r="EJU2197" s="62"/>
      <c r="EJW2197" s="73"/>
      <c r="EJY2197" s="62"/>
      <c r="EKA2197" s="73"/>
      <c r="EKC2197" s="62"/>
      <c r="EKE2197" s="73"/>
      <c r="EKG2197" s="62"/>
      <c r="EKI2197" s="73"/>
      <c r="EKK2197" s="62"/>
      <c r="EKM2197" s="73"/>
      <c r="EKO2197" s="62"/>
      <c r="EKQ2197" s="73"/>
      <c r="EKS2197" s="62"/>
      <c r="EKU2197" s="73"/>
      <c r="EKW2197" s="62"/>
      <c r="EKY2197" s="73"/>
      <c r="ELA2197" s="62"/>
      <c r="ELC2197" s="73"/>
      <c r="ELE2197" s="62"/>
      <c r="ELG2197" s="73"/>
      <c r="ELI2197" s="62"/>
      <c r="ELK2197" s="73"/>
      <c r="ELM2197" s="62"/>
      <c r="ELO2197" s="73"/>
      <c r="ELQ2197" s="62"/>
      <c r="ELS2197" s="73"/>
      <c r="ELU2197" s="62"/>
      <c r="ELW2197" s="73"/>
      <c r="ELY2197" s="62"/>
      <c r="EMA2197" s="73"/>
      <c r="EMC2197" s="62"/>
      <c r="EME2197" s="73"/>
      <c r="EMG2197" s="62"/>
      <c r="EMI2197" s="73"/>
      <c r="EMK2197" s="62"/>
      <c r="EMM2197" s="73"/>
      <c r="EMO2197" s="62"/>
      <c r="EMQ2197" s="73"/>
      <c r="EMS2197" s="62"/>
      <c r="EMU2197" s="73"/>
      <c r="EMW2197" s="62"/>
      <c r="EMY2197" s="73"/>
      <c r="ENA2197" s="62"/>
      <c r="ENC2197" s="73"/>
      <c r="ENE2197" s="62"/>
      <c r="ENG2197" s="73"/>
      <c r="ENI2197" s="62"/>
      <c r="ENK2197" s="73"/>
      <c r="ENM2197" s="62"/>
      <c r="ENO2197" s="73"/>
      <c r="ENQ2197" s="62"/>
      <c r="ENS2197" s="73"/>
      <c r="ENU2197" s="62"/>
      <c r="ENW2197" s="73"/>
      <c r="ENY2197" s="62"/>
      <c r="EOA2197" s="73"/>
      <c r="EOC2197" s="62"/>
      <c r="EOE2197" s="73"/>
      <c r="EOG2197" s="62"/>
      <c r="EOI2197" s="73"/>
      <c r="EOK2197" s="62"/>
      <c r="EOM2197" s="73"/>
      <c r="EOO2197" s="62"/>
      <c r="EOQ2197" s="73"/>
      <c r="EOS2197" s="62"/>
      <c r="EOU2197" s="73"/>
      <c r="EOW2197" s="62"/>
      <c r="EOY2197" s="73"/>
      <c r="EPA2197" s="62"/>
      <c r="EPC2197" s="73"/>
      <c r="EPE2197" s="62"/>
      <c r="EPG2197" s="73"/>
      <c r="EPI2197" s="62"/>
      <c r="EPK2197" s="73"/>
      <c r="EPM2197" s="62"/>
      <c r="EPO2197" s="73"/>
      <c r="EPQ2197" s="62"/>
      <c r="EPS2197" s="73"/>
      <c r="EPU2197" s="62"/>
      <c r="EPW2197" s="73"/>
      <c r="EPY2197" s="62"/>
      <c r="EQA2197" s="73"/>
      <c r="EQC2197" s="62"/>
      <c r="EQE2197" s="73"/>
      <c r="EQG2197" s="62"/>
      <c r="EQI2197" s="73"/>
      <c r="EQK2197" s="62"/>
      <c r="EQM2197" s="73"/>
      <c r="EQO2197" s="62"/>
      <c r="EQQ2197" s="73"/>
      <c r="EQS2197" s="62"/>
      <c r="EQU2197" s="73"/>
      <c r="EQW2197" s="62"/>
      <c r="EQY2197" s="73"/>
      <c r="ERA2197" s="62"/>
      <c r="ERC2197" s="73"/>
      <c r="ERE2197" s="62"/>
      <c r="ERG2197" s="73"/>
      <c r="ERI2197" s="62"/>
      <c r="ERK2197" s="73"/>
      <c r="ERM2197" s="62"/>
      <c r="ERO2197" s="73"/>
      <c r="ERQ2197" s="62"/>
      <c r="ERS2197" s="73"/>
      <c r="ERU2197" s="62"/>
      <c r="ERW2197" s="73"/>
      <c r="ERY2197" s="62"/>
      <c r="ESA2197" s="73"/>
      <c r="ESC2197" s="62"/>
      <c r="ESE2197" s="73"/>
      <c r="ESG2197" s="62"/>
      <c r="ESI2197" s="73"/>
      <c r="ESK2197" s="62"/>
      <c r="ESM2197" s="73"/>
      <c r="ESO2197" s="62"/>
      <c r="ESQ2197" s="73"/>
      <c r="ESS2197" s="62"/>
      <c r="ESU2197" s="73"/>
      <c r="ESW2197" s="62"/>
      <c r="ESY2197" s="73"/>
      <c r="ETA2197" s="62"/>
      <c r="ETC2197" s="73"/>
      <c r="ETE2197" s="62"/>
      <c r="ETG2197" s="73"/>
      <c r="ETI2197" s="62"/>
      <c r="ETK2197" s="73"/>
      <c r="ETM2197" s="62"/>
      <c r="ETO2197" s="73"/>
      <c r="ETQ2197" s="62"/>
      <c r="ETS2197" s="73"/>
      <c r="ETU2197" s="62"/>
      <c r="ETW2197" s="73"/>
      <c r="ETY2197" s="62"/>
      <c r="EUA2197" s="73"/>
      <c r="EUC2197" s="62"/>
      <c r="EUE2197" s="73"/>
      <c r="EUG2197" s="62"/>
      <c r="EUI2197" s="73"/>
      <c r="EUK2197" s="62"/>
      <c r="EUM2197" s="73"/>
      <c r="EUO2197" s="62"/>
      <c r="EUQ2197" s="73"/>
      <c r="EUS2197" s="62"/>
      <c r="EUU2197" s="73"/>
      <c r="EUW2197" s="62"/>
      <c r="EUY2197" s="73"/>
      <c r="EVA2197" s="62"/>
      <c r="EVC2197" s="73"/>
      <c r="EVE2197" s="62"/>
      <c r="EVG2197" s="73"/>
      <c r="EVI2197" s="62"/>
      <c r="EVK2197" s="73"/>
      <c r="EVM2197" s="62"/>
      <c r="EVO2197" s="73"/>
      <c r="EVQ2197" s="62"/>
      <c r="EVS2197" s="73"/>
      <c r="EVU2197" s="62"/>
      <c r="EVW2197" s="73"/>
      <c r="EVY2197" s="62"/>
      <c r="EWA2197" s="73"/>
      <c r="EWC2197" s="62"/>
      <c r="EWE2197" s="73"/>
      <c r="EWG2197" s="62"/>
      <c r="EWI2197" s="73"/>
      <c r="EWK2197" s="62"/>
      <c r="EWM2197" s="73"/>
      <c r="EWO2197" s="62"/>
      <c r="EWQ2197" s="73"/>
      <c r="EWS2197" s="62"/>
      <c r="EWU2197" s="73"/>
      <c r="EWW2197" s="62"/>
      <c r="EWY2197" s="73"/>
      <c r="EXA2197" s="62"/>
      <c r="EXC2197" s="73"/>
      <c r="EXE2197" s="62"/>
      <c r="EXG2197" s="73"/>
      <c r="EXI2197" s="62"/>
      <c r="EXK2197" s="73"/>
      <c r="EXM2197" s="62"/>
      <c r="EXO2197" s="73"/>
      <c r="EXQ2197" s="62"/>
      <c r="EXS2197" s="73"/>
      <c r="EXU2197" s="62"/>
      <c r="EXW2197" s="73"/>
      <c r="EXY2197" s="62"/>
      <c r="EYA2197" s="73"/>
      <c r="EYC2197" s="62"/>
      <c r="EYE2197" s="73"/>
      <c r="EYG2197" s="62"/>
      <c r="EYI2197" s="73"/>
      <c r="EYK2197" s="62"/>
      <c r="EYM2197" s="73"/>
      <c r="EYO2197" s="62"/>
      <c r="EYQ2197" s="73"/>
      <c r="EYS2197" s="62"/>
      <c r="EYU2197" s="73"/>
      <c r="EYW2197" s="62"/>
      <c r="EYY2197" s="73"/>
      <c r="EZA2197" s="62"/>
      <c r="EZC2197" s="73"/>
      <c r="EZE2197" s="62"/>
      <c r="EZG2197" s="73"/>
      <c r="EZI2197" s="62"/>
      <c r="EZK2197" s="73"/>
      <c r="EZM2197" s="62"/>
      <c r="EZO2197" s="73"/>
      <c r="EZQ2197" s="62"/>
      <c r="EZS2197" s="73"/>
      <c r="EZU2197" s="62"/>
      <c r="EZW2197" s="73"/>
      <c r="EZY2197" s="62"/>
      <c r="FAA2197" s="73"/>
      <c r="FAC2197" s="62"/>
      <c r="FAE2197" s="73"/>
      <c r="FAG2197" s="62"/>
      <c r="FAI2197" s="73"/>
      <c r="FAK2197" s="62"/>
      <c r="FAM2197" s="73"/>
      <c r="FAO2197" s="62"/>
      <c r="FAQ2197" s="73"/>
      <c r="FAS2197" s="62"/>
      <c r="FAU2197" s="73"/>
      <c r="FAW2197" s="62"/>
      <c r="FAY2197" s="73"/>
      <c r="FBA2197" s="62"/>
      <c r="FBC2197" s="73"/>
      <c r="FBE2197" s="62"/>
      <c r="FBG2197" s="73"/>
      <c r="FBI2197" s="62"/>
      <c r="FBK2197" s="73"/>
      <c r="FBM2197" s="62"/>
      <c r="FBO2197" s="73"/>
      <c r="FBQ2197" s="62"/>
      <c r="FBS2197" s="73"/>
      <c r="FBU2197" s="62"/>
      <c r="FBW2197" s="73"/>
      <c r="FBY2197" s="62"/>
      <c r="FCA2197" s="73"/>
      <c r="FCC2197" s="62"/>
      <c r="FCE2197" s="73"/>
      <c r="FCG2197" s="62"/>
      <c r="FCI2197" s="73"/>
      <c r="FCK2197" s="62"/>
      <c r="FCM2197" s="73"/>
      <c r="FCO2197" s="62"/>
      <c r="FCQ2197" s="73"/>
      <c r="FCS2197" s="62"/>
      <c r="FCU2197" s="73"/>
      <c r="FCW2197" s="62"/>
      <c r="FCY2197" s="73"/>
      <c r="FDA2197" s="62"/>
      <c r="FDC2197" s="73"/>
      <c r="FDE2197" s="62"/>
      <c r="FDG2197" s="73"/>
      <c r="FDI2197" s="62"/>
      <c r="FDK2197" s="73"/>
      <c r="FDM2197" s="62"/>
      <c r="FDO2197" s="73"/>
      <c r="FDQ2197" s="62"/>
      <c r="FDS2197" s="73"/>
      <c r="FDU2197" s="62"/>
      <c r="FDW2197" s="73"/>
      <c r="FDY2197" s="62"/>
      <c r="FEA2197" s="73"/>
      <c r="FEC2197" s="62"/>
      <c r="FEE2197" s="73"/>
      <c r="FEG2197" s="62"/>
      <c r="FEI2197" s="73"/>
      <c r="FEK2197" s="62"/>
      <c r="FEM2197" s="73"/>
      <c r="FEO2197" s="62"/>
      <c r="FEQ2197" s="73"/>
      <c r="FES2197" s="62"/>
      <c r="FEU2197" s="73"/>
      <c r="FEW2197" s="62"/>
      <c r="FEY2197" s="73"/>
      <c r="FFA2197" s="62"/>
      <c r="FFC2197" s="73"/>
      <c r="FFE2197" s="62"/>
      <c r="FFG2197" s="73"/>
      <c r="FFI2197" s="62"/>
      <c r="FFK2197" s="73"/>
      <c r="FFM2197" s="62"/>
      <c r="FFO2197" s="73"/>
      <c r="FFQ2197" s="62"/>
      <c r="FFS2197" s="73"/>
      <c r="FFU2197" s="62"/>
      <c r="FFW2197" s="73"/>
      <c r="FFY2197" s="62"/>
      <c r="FGA2197" s="73"/>
      <c r="FGC2197" s="62"/>
      <c r="FGE2197" s="73"/>
      <c r="FGG2197" s="62"/>
      <c r="FGI2197" s="73"/>
      <c r="FGK2197" s="62"/>
      <c r="FGM2197" s="73"/>
      <c r="FGO2197" s="62"/>
      <c r="FGQ2197" s="73"/>
      <c r="FGS2197" s="62"/>
      <c r="FGU2197" s="73"/>
      <c r="FGW2197" s="62"/>
      <c r="FGY2197" s="73"/>
      <c r="FHA2197" s="62"/>
      <c r="FHC2197" s="73"/>
      <c r="FHE2197" s="62"/>
      <c r="FHG2197" s="73"/>
      <c r="FHI2197" s="62"/>
      <c r="FHK2197" s="73"/>
      <c r="FHM2197" s="62"/>
      <c r="FHO2197" s="73"/>
      <c r="FHQ2197" s="62"/>
      <c r="FHS2197" s="73"/>
      <c r="FHU2197" s="62"/>
      <c r="FHW2197" s="73"/>
      <c r="FHY2197" s="62"/>
      <c r="FIA2197" s="73"/>
      <c r="FIC2197" s="62"/>
      <c r="FIE2197" s="73"/>
      <c r="FIG2197" s="62"/>
      <c r="FII2197" s="73"/>
      <c r="FIK2197" s="62"/>
      <c r="FIM2197" s="73"/>
      <c r="FIO2197" s="62"/>
      <c r="FIQ2197" s="73"/>
      <c r="FIS2197" s="62"/>
      <c r="FIU2197" s="73"/>
      <c r="FIW2197" s="62"/>
      <c r="FIY2197" s="73"/>
      <c r="FJA2197" s="62"/>
      <c r="FJC2197" s="73"/>
      <c r="FJE2197" s="62"/>
      <c r="FJG2197" s="73"/>
      <c r="FJI2197" s="62"/>
      <c r="FJK2197" s="73"/>
      <c r="FJM2197" s="62"/>
      <c r="FJO2197" s="73"/>
      <c r="FJQ2197" s="62"/>
      <c r="FJS2197" s="73"/>
      <c r="FJU2197" s="62"/>
      <c r="FJW2197" s="73"/>
      <c r="FJY2197" s="62"/>
      <c r="FKA2197" s="73"/>
      <c r="FKC2197" s="62"/>
      <c r="FKE2197" s="73"/>
      <c r="FKG2197" s="62"/>
      <c r="FKI2197" s="73"/>
      <c r="FKK2197" s="62"/>
      <c r="FKM2197" s="73"/>
      <c r="FKO2197" s="62"/>
      <c r="FKQ2197" s="73"/>
      <c r="FKS2197" s="62"/>
      <c r="FKU2197" s="73"/>
      <c r="FKW2197" s="62"/>
      <c r="FKY2197" s="73"/>
      <c r="FLA2197" s="62"/>
      <c r="FLC2197" s="73"/>
      <c r="FLE2197" s="62"/>
      <c r="FLG2197" s="73"/>
      <c r="FLI2197" s="62"/>
      <c r="FLK2197" s="73"/>
      <c r="FLM2197" s="62"/>
      <c r="FLO2197" s="73"/>
      <c r="FLQ2197" s="62"/>
      <c r="FLS2197" s="73"/>
      <c r="FLU2197" s="62"/>
      <c r="FLW2197" s="73"/>
      <c r="FLY2197" s="62"/>
      <c r="FMA2197" s="73"/>
      <c r="FMC2197" s="62"/>
      <c r="FME2197" s="73"/>
      <c r="FMG2197" s="62"/>
      <c r="FMI2197" s="73"/>
      <c r="FMK2197" s="62"/>
      <c r="FMM2197" s="73"/>
      <c r="FMO2197" s="62"/>
      <c r="FMQ2197" s="73"/>
      <c r="FMS2197" s="62"/>
      <c r="FMU2197" s="73"/>
      <c r="FMW2197" s="62"/>
      <c r="FMY2197" s="73"/>
      <c r="FNA2197" s="62"/>
      <c r="FNC2197" s="73"/>
      <c r="FNE2197" s="62"/>
      <c r="FNG2197" s="73"/>
      <c r="FNI2197" s="62"/>
      <c r="FNK2197" s="73"/>
      <c r="FNM2197" s="62"/>
      <c r="FNO2197" s="73"/>
      <c r="FNQ2197" s="62"/>
      <c r="FNS2197" s="73"/>
      <c r="FNU2197" s="62"/>
      <c r="FNW2197" s="73"/>
      <c r="FNY2197" s="62"/>
      <c r="FOA2197" s="73"/>
      <c r="FOC2197" s="62"/>
      <c r="FOE2197" s="73"/>
      <c r="FOG2197" s="62"/>
      <c r="FOI2197" s="73"/>
      <c r="FOK2197" s="62"/>
      <c r="FOM2197" s="73"/>
      <c r="FOO2197" s="62"/>
      <c r="FOQ2197" s="73"/>
      <c r="FOS2197" s="62"/>
      <c r="FOU2197" s="73"/>
      <c r="FOW2197" s="62"/>
      <c r="FOY2197" s="73"/>
      <c r="FPA2197" s="62"/>
      <c r="FPC2197" s="73"/>
      <c r="FPE2197" s="62"/>
      <c r="FPG2197" s="73"/>
      <c r="FPI2197" s="62"/>
      <c r="FPK2197" s="73"/>
      <c r="FPM2197" s="62"/>
      <c r="FPO2197" s="73"/>
      <c r="FPQ2197" s="62"/>
      <c r="FPS2197" s="73"/>
      <c r="FPU2197" s="62"/>
      <c r="FPW2197" s="73"/>
      <c r="FPY2197" s="62"/>
      <c r="FQA2197" s="73"/>
      <c r="FQC2197" s="62"/>
      <c r="FQE2197" s="73"/>
      <c r="FQG2197" s="62"/>
      <c r="FQI2197" s="73"/>
      <c r="FQK2197" s="62"/>
      <c r="FQM2197" s="73"/>
      <c r="FQO2197" s="62"/>
      <c r="FQQ2197" s="73"/>
      <c r="FQS2197" s="62"/>
      <c r="FQU2197" s="73"/>
      <c r="FQW2197" s="62"/>
      <c r="FQY2197" s="73"/>
      <c r="FRA2197" s="62"/>
      <c r="FRC2197" s="73"/>
      <c r="FRE2197" s="62"/>
      <c r="FRG2197" s="73"/>
      <c r="FRI2197" s="62"/>
      <c r="FRK2197" s="73"/>
      <c r="FRM2197" s="62"/>
      <c r="FRO2197" s="73"/>
      <c r="FRQ2197" s="62"/>
      <c r="FRS2197" s="73"/>
      <c r="FRU2197" s="62"/>
      <c r="FRW2197" s="73"/>
      <c r="FRY2197" s="62"/>
      <c r="FSA2197" s="73"/>
      <c r="FSC2197" s="62"/>
      <c r="FSE2197" s="73"/>
      <c r="FSG2197" s="62"/>
      <c r="FSI2197" s="73"/>
      <c r="FSK2197" s="62"/>
      <c r="FSM2197" s="73"/>
      <c r="FSO2197" s="62"/>
      <c r="FSQ2197" s="73"/>
      <c r="FSS2197" s="62"/>
      <c r="FSU2197" s="73"/>
      <c r="FSW2197" s="62"/>
      <c r="FSY2197" s="73"/>
      <c r="FTA2197" s="62"/>
      <c r="FTC2197" s="73"/>
      <c r="FTE2197" s="62"/>
      <c r="FTG2197" s="73"/>
      <c r="FTI2197" s="62"/>
      <c r="FTK2197" s="73"/>
      <c r="FTM2197" s="62"/>
      <c r="FTO2197" s="73"/>
      <c r="FTQ2197" s="62"/>
      <c r="FTS2197" s="73"/>
      <c r="FTU2197" s="62"/>
      <c r="FTW2197" s="73"/>
      <c r="FTY2197" s="62"/>
      <c r="FUA2197" s="73"/>
      <c r="FUC2197" s="62"/>
      <c r="FUE2197" s="73"/>
      <c r="FUG2197" s="62"/>
      <c r="FUI2197" s="73"/>
      <c r="FUK2197" s="62"/>
      <c r="FUM2197" s="73"/>
      <c r="FUO2197" s="62"/>
      <c r="FUQ2197" s="73"/>
      <c r="FUS2197" s="62"/>
      <c r="FUU2197" s="73"/>
      <c r="FUW2197" s="62"/>
      <c r="FUY2197" s="73"/>
      <c r="FVA2197" s="62"/>
      <c r="FVC2197" s="73"/>
      <c r="FVE2197" s="62"/>
      <c r="FVG2197" s="73"/>
      <c r="FVI2197" s="62"/>
      <c r="FVK2197" s="73"/>
      <c r="FVM2197" s="62"/>
      <c r="FVO2197" s="73"/>
      <c r="FVQ2197" s="62"/>
      <c r="FVS2197" s="73"/>
      <c r="FVU2197" s="62"/>
      <c r="FVW2197" s="73"/>
      <c r="FVY2197" s="62"/>
      <c r="FWA2197" s="73"/>
      <c r="FWC2197" s="62"/>
      <c r="FWE2197" s="73"/>
      <c r="FWG2197" s="62"/>
      <c r="FWI2197" s="73"/>
      <c r="FWK2197" s="62"/>
      <c r="FWM2197" s="73"/>
      <c r="FWO2197" s="62"/>
      <c r="FWQ2197" s="73"/>
      <c r="FWS2197" s="62"/>
      <c r="FWU2197" s="73"/>
      <c r="FWW2197" s="62"/>
      <c r="FWY2197" s="73"/>
      <c r="FXA2197" s="62"/>
      <c r="FXC2197" s="73"/>
      <c r="FXE2197" s="62"/>
      <c r="FXG2197" s="73"/>
      <c r="FXI2197" s="62"/>
      <c r="FXK2197" s="73"/>
      <c r="FXM2197" s="62"/>
      <c r="FXO2197" s="73"/>
      <c r="FXQ2197" s="62"/>
      <c r="FXS2197" s="73"/>
      <c r="FXU2197" s="62"/>
      <c r="FXW2197" s="73"/>
      <c r="FXY2197" s="62"/>
      <c r="FYA2197" s="73"/>
      <c r="FYC2197" s="62"/>
      <c r="FYE2197" s="73"/>
      <c r="FYG2197" s="62"/>
      <c r="FYI2197" s="73"/>
      <c r="FYK2197" s="62"/>
      <c r="FYM2197" s="73"/>
      <c r="FYO2197" s="62"/>
      <c r="FYQ2197" s="73"/>
      <c r="FYS2197" s="62"/>
      <c r="FYU2197" s="73"/>
      <c r="FYW2197" s="62"/>
      <c r="FYY2197" s="73"/>
      <c r="FZA2197" s="62"/>
      <c r="FZC2197" s="73"/>
      <c r="FZE2197" s="62"/>
      <c r="FZG2197" s="73"/>
      <c r="FZI2197" s="62"/>
      <c r="FZK2197" s="73"/>
      <c r="FZM2197" s="62"/>
      <c r="FZO2197" s="73"/>
      <c r="FZQ2197" s="62"/>
      <c r="FZS2197" s="73"/>
      <c r="FZU2197" s="62"/>
      <c r="FZW2197" s="73"/>
      <c r="FZY2197" s="62"/>
      <c r="GAA2197" s="73"/>
      <c r="GAC2197" s="62"/>
      <c r="GAE2197" s="73"/>
      <c r="GAG2197" s="62"/>
      <c r="GAI2197" s="73"/>
      <c r="GAK2197" s="62"/>
      <c r="GAM2197" s="73"/>
      <c r="GAO2197" s="62"/>
      <c r="GAQ2197" s="73"/>
      <c r="GAS2197" s="62"/>
      <c r="GAU2197" s="73"/>
      <c r="GAW2197" s="62"/>
      <c r="GAY2197" s="73"/>
      <c r="GBA2197" s="62"/>
      <c r="GBC2197" s="73"/>
      <c r="GBE2197" s="62"/>
      <c r="GBG2197" s="73"/>
      <c r="GBI2197" s="62"/>
      <c r="GBK2197" s="73"/>
      <c r="GBM2197" s="62"/>
      <c r="GBO2197" s="73"/>
      <c r="GBQ2197" s="62"/>
      <c r="GBS2197" s="73"/>
      <c r="GBU2197" s="62"/>
      <c r="GBW2197" s="73"/>
      <c r="GBY2197" s="62"/>
      <c r="GCA2197" s="73"/>
      <c r="GCC2197" s="62"/>
      <c r="GCE2197" s="73"/>
      <c r="GCG2197" s="62"/>
      <c r="GCI2197" s="73"/>
      <c r="GCK2197" s="62"/>
      <c r="GCM2197" s="73"/>
      <c r="GCO2197" s="62"/>
      <c r="GCQ2197" s="73"/>
      <c r="GCS2197" s="62"/>
      <c r="GCU2197" s="73"/>
      <c r="GCW2197" s="62"/>
      <c r="GCY2197" s="73"/>
      <c r="GDA2197" s="62"/>
      <c r="GDC2197" s="73"/>
      <c r="GDE2197" s="62"/>
      <c r="GDG2197" s="73"/>
      <c r="GDI2197" s="62"/>
      <c r="GDK2197" s="73"/>
      <c r="GDM2197" s="62"/>
      <c r="GDO2197" s="73"/>
      <c r="GDQ2197" s="62"/>
      <c r="GDS2197" s="73"/>
      <c r="GDU2197" s="62"/>
      <c r="GDW2197" s="73"/>
      <c r="GDY2197" s="62"/>
      <c r="GEA2197" s="73"/>
      <c r="GEC2197" s="62"/>
      <c r="GEE2197" s="73"/>
      <c r="GEG2197" s="62"/>
      <c r="GEI2197" s="73"/>
      <c r="GEK2197" s="62"/>
      <c r="GEM2197" s="73"/>
      <c r="GEO2197" s="62"/>
      <c r="GEQ2197" s="73"/>
      <c r="GES2197" s="62"/>
      <c r="GEU2197" s="73"/>
      <c r="GEW2197" s="62"/>
      <c r="GEY2197" s="73"/>
      <c r="GFA2197" s="62"/>
      <c r="GFC2197" s="73"/>
      <c r="GFE2197" s="62"/>
      <c r="GFG2197" s="73"/>
      <c r="GFI2197" s="62"/>
      <c r="GFK2197" s="73"/>
      <c r="GFM2197" s="62"/>
      <c r="GFO2197" s="73"/>
      <c r="GFQ2197" s="62"/>
      <c r="GFS2197" s="73"/>
      <c r="GFU2197" s="62"/>
      <c r="GFW2197" s="73"/>
      <c r="GFY2197" s="62"/>
      <c r="GGA2197" s="73"/>
      <c r="GGC2197" s="62"/>
      <c r="GGE2197" s="73"/>
      <c r="GGG2197" s="62"/>
      <c r="GGI2197" s="73"/>
      <c r="GGK2197" s="62"/>
      <c r="GGM2197" s="73"/>
      <c r="GGO2197" s="62"/>
      <c r="GGQ2197" s="73"/>
      <c r="GGS2197" s="62"/>
      <c r="GGU2197" s="73"/>
      <c r="GGW2197" s="62"/>
      <c r="GGY2197" s="73"/>
      <c r="GHA2197" s="62"/>
      <c r="GHC2197" s="73"/>
      <c r="GHE2197" s="62"/>
      <c r="GHG2197" s="73"/>
      <c r="GHI2197" s="62"/>
      <c r="GHK2197" s="73"/>
      <c r="GHM2197" s="62"/>
      <c r="GHO2197" s="73"/>
      <c r="GHQ2197" s="62"/>
      <c r="GHS2197" s="73"/>
      <c r="GHU2197" s="62"/>
      <c r="GHW2197" s="73"/>
      <c r="GHY2197" s="62"/>
      <c r="GIA2197" s="73"/>
      <c r="GIC2197" s="62"/>
      <c r="GIE2197" s="73"/>
      <c r="GIG2197" s="62"/>
      <c r="GII2197" s="73"/>
      <c r="GIK2197" s="62"/>
      <c r="GIM2197" s="73"/>
      <c r="GIO2197" s="62"/>
      <c r="GIQ2197" s="73"/>
      <c r="GIS2197" s="62"/>
      <c r="GIU2197" s="73"/>
      <c r="GIW2197" s="62"/>
      <c r="GIY2197" s="73"/>
      <c r="GJA2197" s="62"/>
      <c r="GJC2197" s="73"/>
      <c r="GJE2197" s="62"/>
      <c r="GJG2197" s="73"/>
      <c r="GJI2197" s="62"/>
      <c r="GJK2197" s="73"/>
      <c r="GJM2197" s="62"/>
      <c r="GJO2197" s="73"/>
      <c r="GJQ2197" s="62"/>
      <c r="GJS2197" s="73"/>
      <c r="GJU2197" s="62"/>
      <c r="GJW2197" s="73"/>
      <c r="GJY2197" s="62"/>
      <c r="GKA2197" s="73"/>
      <c r="GKC2197" s="62"/>
      <c r="GKE2197" s="73"/>
      <c r="GKG2197" s="62"/>
      <c r="GKI2197" s="73"/>
      <c r="GKK2197" s="62"/>
      <c r="GKM2197" s="73"/>
      <c r="GKO2197" s="62"/>
      <c r="GKQ2197" s="73"/>
      <c r="GKS2197" s="62"/>
      <c r="GKU2197" s="73"/>
      <c r="GKW2197" s="62"/>
      <c r="GKY2197" s="73"/>
      <c r="GLA2197" s="62"/>
      <c r="GLC2197" s="73"/>
      <c r="GLE2197" s="62"/>
      <c r="GLG2197" s="73"/>
      <c r="GLI2197" s="62"/>
      <c r="GLK2197" s="73"/>
      <c r="GLM2197" s="62"/>
      <c r="GLO2197" s="73"/>
      <c r="GLQ2197" s="62"/>
      <c r="GLS2197" s="73"/>
      <c r="GLU2197" s="62"/>
      <c r="GLW2197" s="73"/>
      <c r="GLY2197" s="62"/>
      <c r="GMA2197" s="73"/>
      <c r="GMC2197" s="62"/>
      <c r="GME2197" s="73"/>
      <c r="GMG2197" s="62"/>
      <c r="GMI2197" s="73"/>
      <c r="GMK2197" s="62"/>
      <c r="GMM2197" s="73"/>
      <c r="GMO2197" s="62"/>
      <c r="GMQ2197" s="73"/>
      <c r="GMS2197" s="62"/>
      <c r="GMU2197" s="73"/>
      <c r="GMW2197" s="62"/>
      <c r="GMY2197" s="73"/>
      <c r="GNA2197" s="62"/>
      <c r="GNC2197" s="73"/>
      <c r="GNE2197" s="62"/>
      <c r="GNG2197" s="73"/>
      <c r="GNI2197" s="62"/>
      <c r="GNK2197" s="73"/>
      <c r="GNM2197" s="62"/>
      <c r="GNO2197" s="73"/>
      <c r="GNQ2197" s="62"/>
      <c r="GNS2197" s="73"/>
      <c r="GNU2197" s="62"/>
      <c r="GNW2197" s="73"/>
      <c r="GNY2197" s="62"/>
      <c r="GOA2197" s="73"/>
      <c r="GOC2197" s="62"/>
      <c r="GOE2197" s="73"/>
      <c r="GOG2197" s="62"/>
      <c r="GOI2197" s="73"/>
      <c r="GOK2197" s="62"/>
      <c r="GOM2197" s="73"/>
      <c r="GOO2197" s="62"/>
      <c r="GOQ2197" s="73"/>
      <c r="GOS2197" s="62"/>
      <c r="GOU2197" s="73"/>
      <c r="GOW2197" s="62"/>
      <c r="GOY2197" s="73"/>
      <c r="GPA2197" s="62"/>
      <c r="GPC2197" s="73"/>
      <c r="GPE2197" s="62"/>
      <c r="GPG2197" s="73"/>
      <c r="GPI2197" s="62"/>
      <c r="GPK2197" s="73"/>
      <c r="GPM2197" s="62"/>
      <c r="GPO2197" s="73"/>
      <c r="GPQ2197" s="62"/>
      <c r="GPS2197" s="73"/>
      <c r="GPU2197" s="62"/>
      <c r="GPW2197" s="73"/>
      <c r="GPY2197" s="62"/>
      <c r="GQA2197" s="73"/>
      <c r="GQC2197" s="62"/>
      <c r="GQE2197" s="73"/>
      <c r="GQG2197" s="62"/>
      <c r="GQI2197" s="73"/>
      <c r="GQK2197" s="62"/>
      <c r="GQM2197" s="73"/>
      <c r="GQO2197" s="62"/>
      <c r="GQQ2197" s="73"/>
      <c r="GQS2197" s="62"/>
      <c r="GQU2197" s="73"/>
      <c r="GQW2197" s="62"/>
      <c r="GQY2197" s="73"/>
      <c r="GRA2197" s="62"/>
      <c r="GRC2197" s="73"/>
      <c r="GRE2197" s="62"/>
      <c r="GRG2197" s="73"/>
      <c r="GRI2197" s="62"/>
      <c r="GRK2197" s="73"/>
      <c r="GRM2197" s="62"/>
      <c r="GRO2197" s="73"/>
      <c r="GRQ2197" s="62"/>
      <c r="GRS2197" s="73"/>
      <c r="GRU2197" s="62"/>
      <c r="GRW2197" s="73"/>
      <c r="GRY2197" s="62"/>
      <c r="GSA2197" s="73"/>
      <c r="GSC2197" s="62"/>
      <c r="GSE2197" s="73"/>
      <c r="GSG2197" s="62"/>
      <c r="GSI2197" s="73"/>
      <c r="GSK2197" s="62"/>
      <c r="GSM2197" s="73"/>
      <c r="GSO2197" s="62"/>
      <c r="GSQ2197" s="73"/>
      <c r="GSS2197" s="62"/>
      <c r="GSU2197" s="73"/>
      <c r="GSW2197" s="62"/>
      <c r="GSY2197" s="73"/>
      <c r="GTA2197" s="62"/>
      <c r="GTC2197" s="73"/>
      <c r="GTE2197" s="62"/>
      <c r="GTG2197" s="73"/>
      <c r="GTI2197" s="62"/>
      <c r="GTK2197" s="73"/>
      <c r="GTM2197" s="62"/>
      <c r="GTO2197" s="73"/>
      <c r="GTQ2197" s="62"/>
      <c r="GTS2197" s="73"/>
      <c r="GTU2197" s="62"/>
      <c r="GTW2197" s="73"/>
      <c r="GTY2197" s="62"/>
      <c r="GUA2197" s="73"/>
      <c r="GUC2197" s="62"/>
      <c r="GUE2197" s="73"/>
      <c r="GUG2197" s="62"/>
      <c r="GUI2197" s="73"/>
      <c r="GUK2197" s="62"/>
      <c r="GUM2197" s="73"/>
      <c r="GUO2197" s="62"/>
      <c r="GUQ2197" s="73"/>
      <c r="GUS2197" s="62"/>
      <c r="GUU2197" s="73"/>
      <c r="GUW2197" s="62"/>
      <c r="GUY2197" s="73"/>
      <c r="GVA2197" s="62"/>
      <c r="GVC2197" s="73"/>
      <c r="GVE2197" s="62"/>
      <c r="GVG2197" s="73"/>
      <c r="GVI2197" s="62"/>
      <c r="GVK2197" s="73"/>
      <c r="GVM2197" s="62"/>
      <c r="GVO2197" s="73"/>
      <c r="GVQ2197" s="62"/>
      <c r="GVS2197" s="73"/>
      <c r="GVU2197" s="62"/>
      <c r="GVW2197" s="73"/>
      <c r="GVY2197" s="62"/>
      <c r="GWA2197" s="73"/>
      <c r="GWC2197" s="62"/>
      <c r="GWE2197" s="73"/>
      <c r="GWG2197" s="62"/>
      <c r="GWI2197" s="73"/>
      <c r="GWK2197" s="62"/>
      <c r="GWM2197" s="73"/>
      <c r="GWO2197" s="62"/>
      <c r="GWQ2197" s="73"/>
      <c r="GWS2197" s="62"/>
      <c r="GWU2197" s="73"/>
      <c r="GWW2197" s="62"/>
      <c r="GWY2197" s="73"/>
      <c r="GXA2197" s="62"/>
      <c r="GXC2197" s="73"/>
      <c r="GXE2197" s="62"/>
      <c r="GXG2197" s="73"/>
      <c r="GXI2197" s="62"/>
      <c r="GXK2197" s="73"/>
      <c r="GXM2197" s="62"/>
      <c r="GXO2197" s="73"/>
      <c r="GXQ2197" s="62"/>
      <c r="GXS2197" s="73"/>
      <c r="GXU2197" s="62"/>
      <c r="GXW2197" s="73"/>
      <c r="GXY2197" s="62"/>
      <c r="GYA2197" s="73"/>
      <c r="GYC2197" s="62"/>
      <c r="GYE2197" s="73"/>
      <c r="GYG2197" s="62"/>
      <c r="GYI2197" s="73"/>
      <c r="GYK2197" s="62"/>
      <c r="GYM2197" s="73"/>
      <c r="GYO2197" s="62"/>
      <c r="GYQ2197" s="73"/>
      <c r="GYS2197" s="62"/>
      <c r="GYU2197" s="73"/>
      <c r="GYW2197" s="62"/>
      <c r="GYY2197" s="73"/>
      <c r="GZA2197" s="62"/>
      <c r="GZC2197" s="73"/>
      <c r="GZE2197" s="62"/>
      <c r="GZG2197" s="73"/>
      <c r="GZI2197" s="62"/>
      <c r="GZK2197" s="73"/>
      <c r="GZM2197" s="62"/>
      <c r="GZO2197" s="73"/>
      <c r="GZQ2197" s="62"/>
      <c r="GZS2197" s="73"/>
      <c r="GZU2197" s="62"/>
      <c r="GZW2197" s="73"/>
      <c r="GZY2197" s="62"/>
      <c r="HAA2197" s="73"/>
      <c r="HAC2197" s="62"/>
      <c r="HAE2197" s="73"/>
      <c r="HAG2197" s="62"/>
      <c r="HAI2197" s="73"/>
      <c r="HAK2197" s="62"/>
      <c r="HAM2197" s="73"/>
      <c r="HAO2197" s="62"/>
      <c r="HAQ2197" s="73"/>
      <c r="HAS2197" s="62"/>
      <c r="HAU2197" s="73"/>
      <c r="HAW2197" s="62"/>
      <c r="HAY2197" s="73"/>
      <c r="HBA2197" s="62"/>
      <c r="HBC2197" s="73"/>
      <c r="HBE2197" s="62"/>
      <c r="HBG2197" s="73"/>
      <c r="HBI2197" s="62"/>
      <c r="HBK2197" s="73"/>
      <c r="HBM2197" s="62"/>
      <c r="HBO2197" s="73"/>
      <c r="HBQ2197" s="62"/>
      <c r="HBS2197" s="73"/>
      <c r="HBU2197" s="62"/>
      <c r="HBW2197" s="73"/>
      <c r="HBY2197" s="62"/>
      <c r="HCA2197" s="73"/>
      <c r="HCC2197" s="62"/>
      <c r="HCE2197" s="73"/>
      <c r="HCG2197" s="62"/>
      <c r="HCI2197" s="73"/>
      <c r="HCK2197" s="62"/>
      <c r="HCM2197" s="73"/>
      <c r="HCO2197" s="62"/>
      <c r="HCQ2197" s="73"/>
      <c r="HCS2197" s="62"/>
      <c r="HCU2197" s="73"/>
      <c r="HCW2197" s="62"/>
      <c r="HCY2197" s="73"/>
      <c r="HDA2197" s="62"/>
      <c r="HDC2197" s="73"/>
      <c r="HDE2197" s="62"/>
      <c r="HDG2197" s="73"/>
      <c r="HDI2197" s="62"/>
      <c r="HDK2197" s="73"/>
      <c r="HDM2197" s="62"/>
      <c r="HDO2197" s="73"/>
      <c r="HDQ2197" s="62"/>
      <c r="HDS2197" s="73"/>
      <c r="HDU2197" s="62"/>
      <c r="HDW2197" s="73"/>
      <c r="HDY2197" s="62"/>
      <c r="HEA2197" s="73"/>
      <c r="HEC2197" s="62"/>
      <c r="HEE2197" s="73"/>
      <c r="HEG2197" s="62"/>
      <c r="HEI2197" s="73"/>
      <c r="HEK2197" s="62"/>
      <c r="HEM2197" s="73"/>
      <c r="HEO2197" s="62"/>
      <c r="HEQ2197" s="73"/>
      <c r="HES2197" s="62"/>
      <c r="HEU2197" s="73"/>
      <c r="HEW2197" s="62"/>
      <c r="HEY2197" s="73"/>
      <c r="HFA2197" s="62"/>
      <c r="HFC2197" s="73"/>
      <c r="HFE2197" s="62"/>
      <c r="HFG2197" s="73"/>
      <c r="HFI2197" s="62"/>
      <c r="HFK2197" s="73"/>
      <c r="HFM2197" s="62"/>
      <c r="HFO2197" s="73"/>
      <c r="HFQ2197" s="62"/>
      <c r="HFS2197" s="73"/>
      <c r="HFU2197" s="62"/>
      <c r="HFW2197" s="73"/>
      <c r="HFY2197" s="62"/>
      <c r="HGA2197" s="73"/>
      <c r="HGC2197" s="62"/>
      <c r="HGE2197" s="73"/>
      <c r="HGG2197" s="62"/>
      <c r="HGI2197" s="73"/>
      <c r="HGK2197" s="62"/>
      <c r="HGM2197" s="73"/>
      <c r="HGO2197" s="62"/>
      <c r="HGQ2197" s="73"/>
      <c r="HGS2197" s="62"/>
      <c r="HGU2197" s="73"/>
      <c r="HGW2197" s="62"/>
      <c r="HGY2197" s="73"/>
      <c r="HHA2197" s="62"/>
      <c r="HHC2197" s="73"/>
      <c r="HHE2197" s="62"/>
      <c r="HHG2197" s="73"/>
      <c r="HHI2197" s="62"/>
      <c r="HHK2197" s="73"/>
      <c r="HHM2197" s="62"/>
      <c r="HHO2197" s="73"/>
      <c r="HHQ2197" s="62"/>
      <c r="HHS2197" s="73"/>
      <c r="HHU2197" s="62"/>
      <c r="HHW2197" s="73"/>
      <c r="HHY2197" s="62"/>
      <c r="HIA2197" s="73"/>
      <c r="HIC2197" s="62"/>
      <c r="HIE2197" s="73"/>
      <c r="HIG2197" s="62"/>
      <c r="HII2197" s="73"/>
      <c r="HIK2197" s="62"/>
      <c r="HIM2197" s="73"/>
      <c r="HIO2197" s="62"/>
      <c r="HIQ2197" s="73"/>
      <c r="HIS2197" s="62"/>
      <c r="HIU2197" s="73"/>
      <c r="HIW2197" s="62"/>
      <c r="HIY2197" s="73"/>
      <c r="HJA2197" s="62"/>
      <c r="HJC2197" s="73"/>
      <c r="HJE2197" s="62"/>
      <c r="HJG2197" s="73"/>
      <c r="HJI2197" s="62"/>
      <c r="HJK2197" s="73"/>
      <c r="HJM2197" s="62"/>
      <c r="HJO2197" s="73"/>
      <c r="HJQ2197" s="62"/>
      <c r="HJS2197" s="73"/>
      <c r="HJU2197" s="62"/>
      <c r="HJW2197" s="73"/>
      <c r="HJY2197" s="62"/>
      <c r="HKA2197" s="73"/>
      <c r="HKC2197" s="62"/>
      <c r="HKE2197" s="73"/>
      <c r="HKG2197" s="62"/>
      <c r="HKI2197" s="73"/>
      <c r="HKK2197" s="62"/>
      <c r="HKM2197" s="73"/>
      <c r="HKO2197" s="62"/>
      <c r="HKQ2197" s="73"/>
      <c r="HKS2197" s="62"/>
      <c r="HKU2197" s="73"/>
      <c r="HKW2197" s="62"/>
      <c r="HKY2197" s="73"/>
      <c r="HLA2197" s="62"/>
      <c r="HLC2197" s="73"/>
      <c r="HLE2197" s="62"/>
      <c r="HLG2197" s="73"/>
      <c r="HLI2197" s="62"/>
      <c r="HLK2197" s="73"/>
      <c r="HLM2197" s="62"/>
      <c r="HLO2197" s="73"/>
      <c r="HLQ2197" s="62"/>
      <c r="HLS2197" s="73"/>
      <c r="HLU2197" s="62"/>
      <c r="HLW2197" s="73"/>
      <c r="HLY2197" s="62"/>
      <c r="HMA2197" s="73"/>
      <c r="HMC2197" s="62"/>
      <c r="HME2197" s="73"/>
      <c r="HMG2197" s="62"/>
      <c r="HMI2197" s="73"/>
      <c r="HMK2197" s="62"/>
      <c r="HMM2197" s="73"/>
      <c r="HMO2197" s="62"/>
      <c r="HMQ2197" s="73"/>
      <c r="HMS2197" s="62"/>
      <c r="HMU2197" s="73"/>
      <c r="HMW2197" s="62"/>
      <c r="HMY2197" s="73"/>
      <c r="HNA2197" s="62"/>
      <c r="HNC2197" s="73"/>
      <c r="HNE2197" s="62"/>
      <c r="HNG2197" s="73"/>
      <c r="HNI2197" s="62"/>
      <c r="HNK2197" s="73"/>
      <c r="HNM2197" s="62"/>
      <c r="HNO2197" s="73"/>
      <c r="HNQ2197" s="62"/>
      <c r="HNS2197" s="73"/>
      <c r="HNU2197" s="62"/>
      <c r="HNW2197" s="73"/>
      <c r="HNY2197" s="62"/>
      <c r="HOA2197" s="73"/>
      <c r="HOC2197" s="62"/>
      <c r="HOE2197" s="73"/>
      <c r="HOG2197" s="62"/>
      <c r="HOI2197" s="73"/>
      <c r="HOK2197" s="62"/>
      <c r="HOM2197" s="73"/>
      <c r="HOO2197" s="62"/>
      <c r="HOQ2197" s="73"/>
      <c r="HOS2197" s="62"/>
      <c r="HOU2197" s="73"/>
      <c r="HOW2197" s="62"/>
      <c r="HOY2197" s="73"/>
      <c r="HPA2197" s="62"/>
      <c r="HPC2197" s="73"/>
      <c r="HPE2197" s="62"/>
      <c r="HPG2197" s="73"/>
      <c r="HPI2197" s="62"/>
      <c r="HPK2197" s="73"/>
      <c r="HPM2197" s="62"/>
      <c r="HPO2197" s="73"/>
      <c r="HPQ2197" s="62"/>
      <c r="HPS2197" s="73"/>
      <c r="HPU2197" s="62"/>
      <c r="HPW2197" s="73"/>
      <c r="HPY2197" s="62"/>
      <c r="HQA2197" s="73"/>
      <c r="HQC2197" s="62"/>
      <c r="HQE2197" s="73"/>
      <c r="HQG2197" s="62"/>
      <c r="HQI2197" s="73"/>
      <c r="HQK2197" s="62"/>
      <c r="HQM2197" s="73"/>
      <c r="HQO2197" s="62"/>
      <c r="HQQ2197" s="73"/>
      <c r="HQS2197" s="62"/>
      <c r="HQU2197" s="73"/>
      <c r="HQW2197" s="62"/>
      <c r="HQY2197" s="73"/>
      <c r="HRA2197" s="62"/>
      <c r="HRC2197" s="73"/>
      <c r="HRE2197" s="62"/>
      <c r="HRG2197" s="73"/>
      <c r="HRI2197" s="62"/>
      <c r="HRK2197" s="73"/>
      <c r="HRM2197" s="62"/>
      <c r="HRO2197" s="73"/>
      <c r="HRQ2197" s="62"/>
      <c r="HRS2197" s="73"/>
      <c r="HRU2197" s="62"/>
      <c r="HRW2197" s="73"/>
      <c r="HRY2197" s="62"/>
      <c r="HSA2197" s="73"/>
      <c r="HSC2197" s="62"/>
      <c r="HSE2197" s="73"/>
      <c r="HSG2197" s="62"/>
      <c r="HSI2197" s="73"/>
      <c r="HSK2197" s="62"/>
      <c r="HSM2197" s="73"/>
      <c r="HSO2197" s="62"/>
      <c r="HSQ2197" s="73"/>
      <c r="HSS2197" s="62"/>
      <c r="HSU2197" s="73"/>
      <c r="HSW2197" s="62"/>
      <c r="HSY2197" s="73"/>
      <c r="HTA2197" s="62"/>
      <c r="HTC2197" s="73"/>
      <c r="HTE2197" s="62"/>
      <c r="HTG2197" s="73"/>
      <c r="HTI2197" s="62"/>
      <c r="HTK2197" s="73"/>
      <c r="HTM2197" s="62"/>
      <c r="HTO2197" s="73"/>
      <c r="HTQ2197" s="62"/>
      <c r="HTS2197" s="73"/>
      <c r="HTU2197" s="62"/>
      <c r="HTW2197" s="73"/>
      <c r="HTY2197" s="62"/>
      <c r="HUA2197" s="73"/>
      <c r="HUC2197" s="62"/>
      <c r="HUE2197" s="73"/>
      <c r="HUG2197" s="62"/>
      <c r="HUI2197" s="73"/>
      <c r="HUK2197" s="62"/>
      <c r="HUM2197" s="73"/>
      <c r="HUO2197" s="62"/>
      <c r="HUQ2197" s="73"/>
      <c r="HUS2197" s="62"/>
      <c r="HUU2197" s="73"/>
      <c r="HUW2197" s="62"/>
      <c r="HUY2197" s="73"/>
      <c r="HVA2197" s="62"/>
      <c r="HVC2197" s="73"/>
      <c r="HVE2197" s="62"/>
      <c r="HVG2197" s="73"/>
      <c r="HVI2197" s="62"/>
      <c r="HVK2197" s="73"/>
      <c r="HVM2197" s="62"/>
      <c r="HVO2197" s="73"/>
      <c r="HVQ2197" s="62"/>
      <c r="HVS2197" s="73"/>
      <c r="HVU2197" s="62"/>
      <c r="HVW2197" s="73"/>
      <c r="HVY2197" s="62"/>
      <c r="HWA2197" s="73"/>
      <c r="HWC2197" s="62"/>
      <c r="HWE2197" s="73"/>
      <c r="HWG2197" s="62"/>
      <c r="HWI2197" s="73"/>
      <c r="HWK2197" s="62"/>
      <c r="HWM2197" s="73"/>
      <c r="HWO2197" s="62"/>
      <c r="HWQ2197" s="73"/>
      <c r="HWS2197" s="62"/>
      <c r="HWU2197" s="73"/>
      <c r="HWW2197" s="62"/>
      <c r="HWY2197" s="73"/>
      <c r="HXA2197" s="62"/>
      <c r="HXC2197" s="73"/>
      <c r="HXE2197" s="62"/>
      <c r="HXG2197" s="73"/>
      <c r="HXI2197" s="62"/>
      <c r="HXK2197" s="73"/>
      <c r="HXM2197" s="62"/>
      <c r="HXO2197" s="73"/>
      <c r="HXQ2197" s="62"/>
      <c r="HXS2197" s="73"/>
      <c r="HXU2197" s="62"/>
      <c r="HXW2197" s="73"/>
      <c r="HXY2197" s="62"/>
      <c r="HYA2197" s="73"/>
      <c r="HYC2197" s="62"/>
      <c r="HYE2197" s="73"/>
      <c r="HYG2197" s="62"/>
      <c r="HYI2197" s="73"/>
      <c r="HYK2197" s="62"/>
      <c r="HYM2197" s="73"/>
      <c r="HYO2197" s="62"/>
      <c r="HYQ2197" s="73"/>
      <c r="HYS2197" s="62"/>
      <c r="HYU2197" s="73"/>
      <c r="HYW2197" s="62"/>
      <c r="HYY2197" s="73"/>
      <c r="HZA2197" s="62"/>
      <c r="HZC2197" s="73"/>
      <c r="HZE2197" s="62"/>
      <c r="HZG2197" s="73"/>
      <c r="HZI2197" s="62"/>
      <c r="HZK2197" s="73"/>
      <c r="HZM2197" s="62"/>
      <c r="HZO2197" s="73"/>
      <c r="HZQ2197" s="62"/>
      <c r="HZS2197" s="73"/>
      <c r="HZU2197" s="62"/>
      <c r="HZW2197" s="73"/>
      <c r="HZY2197" s="62"/>
      <c r="IAA2197" s="73"/>
      <c r="IAC2197" s="62"/>
      <c r="IAE2197" s="73"/>
      <c r="IAG2197" s="62"/>
      <c r="IAI2197" s="73"/>
      <c r="IAK2197" s="62"/>
      <c r="IAM2197" s="73"/>
      <c r="IAO2197" s="62"/>
      <c r="IAQ2197" s="73"/>
      <c r="IAS2197" s="62"/>
      <c r="IAU2197" s="73"/>
      <c r="IAW2197" s="62"/>
      <c r="IAY2197" s="73"/>
      <c r="IBA2197" s="62"/>
      <c r="IBC2197" s="73"/>
      <c r="IBE2197" s="62"/>
      <c r="IBG2197" s="73"/>
      <c r="IBI2197" s="62"/>
      <c r="IBK2197" s="73"/>
      <c r="IBM2197" s="62"/>
      <c r="IBO2197" s="73"/>
      <c r="IBQ2197" s="62"/>
      <c r="IBS2197" s="73"/>
      <c r="IBU2197" s="62"/>
      <c r="IBW2197" s="73"/>
      <c r="IBY2197" s="62"/>
      <c r="ICA2197" s="73"/>
      <c r="ICC2197" s="62"/>
      <c r="ICE2197" s="73"/>
      <c r="ICG2197" s="62"/>
      <c r="ICI2197" s="73"/>
      <c r="ICK2197" s="62"/>
      <c r="ICM2197" s="73"/>
      <c r="ICO2197" s="62"/>
      <c r="ICQ2197" s="73"/>
      <c r="ICS2197" s="62"/>
      <c r="ICU2197" s="73"/>
      <c r="ICW2197" s="62"/>
      <c r="ICY2197" s="73"/>
      <c r="IDA2197" s="62"/>
      <c r="IDC2197" s="73"/>
      <c r="IDE2197" s="62"/>
      <c r="IDG2197" s="73"/>
      <c r="IDI2197" s="62"/>
      <c r="IDK2197" s="73"/>
      <c r="IDM2197" s="62"/>
      <c r="IDO2197" s="73"/>
      <c r="IDQ2197" s="62"/>
      <c r="IDS2197" s="73"/>
      <c r="IDU2197" s="62"/>
      <c r="IDW2197" s="73"/>
      <c r="IDY2197" s="62"/>
      <c r="IEA2197" s="73"/>
      <c r="IEC2197" s="62"/>
      <c r="IEE2197" s="73"/>
      <c r="IEG2197" s="62"/>
      <c r="IEI2197" s="73"/>
      <c r="IEK2197" s="62"/>
      <c r="IEM2197" s="73"/>
      <c r="IEO2197" s="62"/>
      <c r="IEQ2197" s="73"/>
      <c r="IES2197" s="62"/>
      <c r="IEU2197" s="73"/>
      <c r="IEW2197" s="62"/>
      <c r="IEY2197" s="73"/>
      <c r="IFA2197" s="62"/>
      <c r="IFC2197" s="73"/>
      <c r="IFE2197" s="62"/>
      <c r="IFG2197" s="73"/>
      <c r="IFI2197" s="62"/>
      <c r="IFK2197" s="73"/>
      <c r="IFM2197" s="62"/>
      <c r="IFO2197" s="73"/>
      <c r="IFQ2197" s="62"/>
      <c r="IFS2197" s="73"/>
      <c r="IFU2197" s="62"/>
      <c r="IFW2197" s="73"/>
      <c r="IFY2197" s="62"/>
      <c r="IGA2197" s="73"/>
      <c r="IGC2197" s="62"/>
      <c r="IGE2197" s="73"/>
      <c r="IGG2197" s="62"/>
      <c r="IGI2197" s="73"/>
      <c r="IGK2197" s="62"/>
      <c r="IGM2197" s="73"/>
      <c r="IGO2197" s="62"/>
      <c r="IGQ2197" s="73"/>
      <c r="IGS2197" s="62"/>
      <c r="IGU2197" s="73"/>
      <c r="IGW2197" s="62"/>
      <c r="IGY2197" s="73"/>
      <c r="IHA2197" s="62"/>
      <c r="IHC2197" s="73"/>
      <c r="IHE2197" s="62"/>
      <c r="IHG2197" s="73"/>
      <c r="IHI2197" s="62"/>
      <c r="IHK2197" s="73"/>
      <c r="IHM2197" s="62"/>
      <c r="IHO2197" s="73"/>
      <c r="IHQ2197" s="62"/>
      <c r="IHS2197" s="73"/>
      <c r="IHU2197" s="62"/>
      <c r="IHW2197" s="73"/>
      <c r="IHY2197" s="62"/>
      <c r="IIA2197" s="73"/>
      <c r="IIC2197" s="62"/>
      <c r="IIE2197" s="73"/>
      <c r="IIG2197" s="62"/>
      <c r="III2197" s="73"/>
      <c r="IIK2197" s="62"/>
      <c r="IIM2197" s="73"/>
      <c r="IIO2197" s="62"/>
      <c r="IIQ2197" s="73"/>
      <c r="IIS2197" s="62"/>
      <c r="IIU2197" s="73"/>
      <c r="IIW2197" s="62"/>
      <c r="IIY2197" s="73"/>
      <c r="IJA2197" s="62"/>
      <c r="IJC2197" s="73"/>
      <c r="IJE2197" s="62"/>
      <c r="IJG2197" s="73"/>
      <c r="IJI2197" s="62"/>
      <c r="IJK2197" s="73"/>
      <c r="IJM2197" s="62"/>
      <c r="IJO2197" s="73"/>
      <c r="IJQ2197" s="62"/>
      <c r="IJS2197" s="73"/>
      <c r="IJU2197" s="62"/>
      <c r="IJW2197" s="73"/>
      <c r="IJY2197" s="62"/>
      <c r="IKA2197" s="73"/>
      <c r="IKC2197" s="62"/>
      <c r="IKE2197" s="73"/>
      <c r="IKG2197" s="62"/>
      <c r="IKI2197" s="73"/>
      <c r="IKK2197" s="62"/>
      <c r="IKM2197" s="73"/>
      <c r="IKO2197" s="62"/>
      <c r="IKQ2197" s="73"/>
      <c r="IKS2197" s="62"/>
      <c r="IKU2197" s="73"/>
      <c r="IKW2197" s="62"/>
      <c r="IKY2197" s="73"/>
      <c r="ILA2197" s="62"/>
      <c r="ILC2197" s="73"/>
      <c r="ILE2197" s="62"/>
      <c r="ILG2197" s="73"/>
      <c r="ILI2197" s="62"/>
      <c r="ILK2197" s="73"/>
      <c r="ILM2197" s="62"/>
      <c r="ILO2197" s="73"/>
      <c r="ILQ2197" s="62"/>
      <c r="ILS2197" s="73"/>
      <c r="ILU2197" s="62"/>
      <c r="ILW2197" s="73"/>
      <c r="ILY2197" s="62"/>
      <c r="IMA2197" s="73"/>
      <c r="IMC2197" s="62"/>
      <c r="IME2197" s="73"/>
      <c r="IMG2197" s="62"/>
      <c r="IMI2197" s="73"/>
      <c r="IMK2197" s="62"/>
      <c r="IMM2197" s="73"/>
      <c r="IMO2197" s="62"/>
      <c r="IMQ2197" s="73"/>
      <c r="IMS2197" s="62"/>
      <c r="IMU2197" s="73"/>
      <c r="IMW2197" s="62"/>
      <c r="IMY2197" s="73"/>
      <c r="INA2197" s="62"/>
      <c r="INC2197" s="73"/>
      <c r="INE2197" s="62"/>
      <c r="ING2197" s="73"/>
      <c r="INI2197" s="62"/>
      <c r="INK2197" s="73"/>
      <c r="INM2197" s="62"/>
      <c r="INO2197" s="73"/>
      <c r="INQ2197" s="62"/>
      <c r="INS2197" s="73"/>
      <c r="INU2197" s="62"/>
      <c r="INW2197" s="73"/>
      <c r="INY2197" s="62"/>
      <c r="IOA2197" s="73"/>
      <c r="IOC2197" s="62"/>
      <c r="IOE2197" s="73"/>
      <c r="IOG2197" s="62"/>
      <c r="IOI2197" s="73"/>
      <c r="IOK2197" s="62"/>
      <c r="IOM2197" s="73"/>
      <c r="IOO2197" s="62"/>
      <c r="IOQ2197" s="73"/>
      <c r="IOS2197" s="62"/>
      <c r="IOU2197" s="73"/>
      <c r="IOW2197" s="62"/>
      <c r="IOY2197" s="73"/>
      <c r="IPA2197" s="62"/>
      <c r="IPC2197" s="73"/>
      <c r="IPE2197" s="62"/>
      <c r="IPG2197" s="73"/>
      <c r="IPI2197" s="62"/>
      <c r="IPK2197" s="73"/>
      <c r="IPM2197" s="62"/>
      <c r="IPO2197" s="73"/>
      <c r="IPQ2197" s="62"/>
      <c r="IPS2197" s="73"/>
      <c r="IPU2197" s="62"/>
      <c r="IPW2197" s="73"/>
      <c r="IPY2197" s="62"/>
      <c r="IQA2197" s="73"/>
      <c r="IQC2197" s="62"/>
      <c r="IQE2197" s="73"/>
      <c r="IQG2197" s="62"/>
      <c r="IQI2197" s="73"/>
      <c r="IQK2197" s="62"/>
      <c r="IQM2197" s="73"/>
      <c r="IQO2197" s="62"/>
      <c r="IQQ2197" s="73"/>
      <c r="IQS2197" s="62"/>
      <c r="IQU2197" s="73"/>
      <c r="IQW2197" s="62"/>
      <c r="IQY2197" s="73"/>
      <c r="IRA2197" s="62"/>
      <c r="IRC2197" s="73"/>
      <c r="IRE2197" s="62"/>
      <c r="IRG2197" s="73"/>
      <c r="IRI2197" s="62"/>
      <c r="IRK2197" s="73"/>
      <c r="IRM2197" s="62"/>
      <c r="IRO2197" s="73"/>
      <c r="IRQ2197" s="62"/>
      <c r="IRS2197" s="73"/>
      <c r="IRU2197" s="62"/>
      <c r="IRW2197" s="73"/>
      <c r="IRY2197" s="62"/>
      <c r="ISA2197" s="73"/>
      <c r="ISC2197" s="62"/>
      <c r="ISE2197" s="73"/>
      <c r="ISG2197" s="62"/>
      <c r="ISI2197" s="73"/>
      <c r="ISK2197" s="62"/>
      <c r="ISM2197" s="73"/>
      <c r="ISO2197" s="62"/>
      <c r="ISQ2197" s="73"/>
      <c r="ISS2197" s="62"/>
      <c r="ISU2197" s="73"/>
      <c r="ISW2197" s="62"/>
      <c r="ISY2197" s="73"/>
      <c r="ITA2197" s="62"/>
      <c r="ITC2197" s="73"/>
      <c r="ITE2197" s="62"/>
      <c r="ITG2197" s="73"/>
      <c r="ITI2197" s="62"/>
      <c r="ITK2197" s="73"/>
      <c r="ITM2197" s="62"/>
      <c r="ITO2197" s="73"/>
      <c r="ITQ2197" s="62"/>
      <c r="ITS2197" s="73"/>
      <c r="ITU2197" s="62"/>
      <c r="ITW2197" s="73"/>
      <c r="ITY2197" s="62"/>
      <c r="IUA2197" s="73"/>
      <c r="IUC2197" s="62"/>
      <c r="IUE2197" s="73"/>
      <c r="IUG2197" s="62"/>
      <c r="IUI2197" s="73"/>
      <c r="IUK2197" s="62"/>
      <c r="IUM2197" s="73"/>
      <c r="IUO2197" s="62"/>
      <c r="IUQ2197" s="73"/>
      <c r="IUS2197" s="62"/>
      <c r="IUU2197" s="73"/>
      <c r="IUW2197" s="62"/>
      <c r="IUY2197" s="73"/>
      <c r="IVA2197" s="62"/>
      <c r="IVC2197" s="73"/>
      <c r="IVE2197" s="62"/>
      <c r="IVG2197" s="73"/>
      <c r="IVI2197" s="62"/>
      <c r="IVK2197" s="73"/>
      <c r="IVM2197" s="62"/>
      <c r="IVO2197" s="73"/>
      <c r="IVQ2197" s="62"/>
      <c r="IVS2197" s="73"/>
      <c r="IVU2197" s="62"/>
      <c r="IVW2197" s="73"/>
      <c r="IVY2197" s="62"/>
      <c r="IWA2197" s="73"/>
      <c r="IWC2197" s="62"/>
      <c r="IWE2197" s="73"/>
      <c r="IWG2197" s="62"/>
      <c r="IWI2197" s="73"/>
      <c r="IWK2197" s="62"/>
      <c r="IWM2197" s="73"/>
      <c r="IWO2197" s="62"/>
      <c r="IWQ2197" s="73"/>
      <c r="IWS2197" s="62"/>
      <c r="IWU2197" s="73"/>
      <c r="IWW2197" s="62"/>
      <c r="IWY2197" s="73"/>
      <c r="IXA2197" s="62"/>
      <c r="IXC2197" s="73"/>
      <c r="IXE2197" s="62"/>
      <c r="IXG2197" s="73"/>
      <c r="IXI2197" s="62"/>
      <c r="IXK2197" s="73"/>
      <c r="IXM2197" s="62"/>
      <c r="IXO2197" s="73"/>
      <c r="IXQ2197" s="62"/>
      <c r="IXS2197" s="73"/>
      <c r="IXU2197" s="62"/>
      <c r="IXW2197" s="73"/>
      <c r="IXY2197" s="62"/>
      <c r="IYA2197" s="73"/>
      <c r="IYC2197" s="62"/>
      <c r="IYE2197" s="73"/>
      <c r="IYG2197" s="62"/>
      <c r="IYI2197" s="73"/>
      <c r="IYK2197" s="62"/>
      <c r="IYM2197" s="73"/>
      <c r="IYO2197" s="62"/>
      <c r="IYQ2197" s="73"/>
      <c r="IYS2197" s="62"/>
      <c r="IYU2197" s="73"/>
      <c r="IYW2197" s="62"/>
      <c r="IYY2197" s="73"/>
      <c r="IZA2197" s="62"/>
      <c r="IZC2197" s="73"/>
      <c r="IZE2197" s="62"/>
      <c r="IZG2197" s="73"/>
      <c r="IZI2197" s="62"/>
      <c r="IZK2197" s="73"/>
      <c r="IZM2197" s="62"/>
      <c r="IZO2197" s="73"/>
      <c r="IZQ2197" s="62"/>
      <c r="IZS2197" s="73"/>
      <c r="IZU2197" s="62"/>
      <c r="IZW2197" s="73"/>
      <c r="IZY2197" s="62"/>
      <c r="JAA2197" s="73"/>
      <c r="JAC2197" s="62"/>
      <c r="JAE2197" s="73"/>
      <c r="JAG2197" s="62"/>
      <c r="JAI2197" s="73"/>
      <c r="JAK2197" s="62"/>
      <c r="JAM2197" s="73"/>
      <c r="JAO2197" s="62"/>
      <c r="JAQ2197" s="73"/>
      <c r="JAS2197" s="62"/>
      <c r="JAU2197" s="73"/>
      <c r="JAW2197" s="62"/>
      <c r="JAY2197" s="73"/>
      <c r="JBA2197" s="62"/>
      <c r="JBC2197" s="73"/>
      <c r="JBE2197" s="62"/>
      <c r="JBG2197" s="73"/>
      <c r="JBI2197" s="62"/>
      <c r="JBK2197" s="73"/>
      <c r="JBM2197" s="62"/>
      <c r="JBO2197" s="73"/>
      <c r="JBQ2197" s="62"/>
      <c r="JBS2197" s="73"/>
      <c r="JBU2197" s="62"/>
      <c r="JBW2197" s="73"/>
      <c r="JBY2197" s="62"/>
      <c r="JCA2197" s="73"/>
      <c r="JCC2197" s="62"/>
      <c r="JCE2197" s="73"/>
      <c r="JCG2197" s="62"/>
      <c r="JCI2197" s="73"/>
      <c r="JCK2197" s="62"/>
      <c r="JCM2197" s="73"/>
      <c r="JCO2197" s="62"/>
      <c r="JCQ2197" s="73"/>
      <c r="JCS2197" s="62"/>
      <c r="JCU2197" s="73"/>
      <c r="JCW2197" s="62"/>
      <c r="JCY2197" s="73"/>
      <c r="JDA2197" s="62"/>
      <c r="JDC2197" s="73"/>
      <c r="JDE2197" s="62"/>
      <c r="JDG2197" s="73"/>
      <c r="JDI2197" s="62"/>
      <c r="JDK2197" s="73"/>
      <c r="JDM2197" s="62"/>
      <c r="JDO2197" s="73"/>
      <c r="JDQ2197" s="62"/>
      <c r="JDS2197" s="73"/>
      <c r="JDU2197" s="62"/>
      <c r="JDW2197" s="73"/>
      <c r="JDY2197" s="62"/>
      <c r="JEA2197" s="73"/>
      <c r="JEC2197" s="62"/>
      <c r="JEE2197" s="73"/>
      <c r="JEG2197" s="62"/>
      <c r="JEI2197" s="73"/>
      <c r="JEK2197" s="62"/>
      <c r="JEM2197" s="73"/>
      <c r="JEO2197" s="62"/>
      <c r="JEQ2197" s="73"/>
      <c r="JES2197" s="62"/>
      <c r="JEU2197" s="73"/>
      <c r="JEW2197" s="62"/>
      <c r="JEY2197" s="73"/>
      <c r="JFA2197" s="62"/>
      <c r="JFC2197" s="73"/>
      <c r="JFE2197" s="62"/>
      <c r="JFG2197" s="73"/>
      <c r="JFI2197" s="62"/>
      <c r="JFK2197" s="73"/>
      <c r="JFM2197" s="62"/>
      <c r="JFO2197" s="73"/>
      <c r="JFQ2197" s="62"/>
      <c r="JFS2197" s="73"/>
      <c r="JFU2197" s="62"/>
      <c r="JFW2197" s="73"/>
      <c r="JFY2197" s="62"/>
      <c r="JGA2197" s="73"/>
      <c r="JGC2197" s="62"/>
      <c r="JGE2197" s="73"/>
      <c r="JGG2197" s="62"/>
      <c r="JGI2197" s="73"/>
      <c r="JGK2197" s="62"/>
      <c r="JGM2197" s="73"/>
      <c r="JGO2197" s="62"/>
      <c r="JGQ2197" s="73"/>
      <c r="JGS2197" s="62"/>
      <c r="JGU2197" s="73"/>
      <c r="JGW2197" s="62"/>
      <c r="JGY2197" s="73"/>
      <c r="JHA2197" s="62"/>
      <c r="JHC2197" s="73"/>
      <c r="JHE2197" s="62"/>
      <c r="JHG2197" s="73"/>
      <c r="JHI2197" s="62"/>
      <c r="JHK2197" s="73"/>
      <c r="JHM2197" s="62"/>
      <c r="JHO2197" s="73"/>
      <c r="JHQ2197" s="62"/>
      <c r="JHS2197" s="73"/>
      <c r="JHU2197" s="62"/>
      <c r="JHW2197" s="73"/>
      <c r="JHY2197" s="62"/>
      <c r="JIA2197" s="73"/>
      <c r="JIC2197" s="62"/>
      <c r="JIE2197" s="73"/>
      <c r="JIG2197" s="62"/>
      <c r="JII2197" s="73"/>
      <c r="JIK2197" s="62"/>
      <c r="JIM2197" s="73"/>
      <c r="JIO2197" s="62"/>
      <c r="JIQ2197" s="73"/>
      <c r="JIS2197" s="62"/>
      <c r="JIU2197" s="73"/>
      <c r="JIW2197" s="62"/>
      <c r="JIY2197" s="73"/>
      <c r="JJA2197" s="62"/>
      <c r="JJC2197" s="73"/>
      <c r="JJE2197" s="62"/>
      <c r="JJG2197" s="73"/>
      <c r="JJI2197" s="62"/>
      <c r="JJK2197" s="73"/>
      <c r="JJM2197" s="62"/>
      <c r="JJO2197" s="73"/>
      <c r="JJQ2197" s="62"/>
      <c r="JJS2197" s="73"/>
      <c r="JJU2197" s="62"/>
      <c r="JJW2197" s="73"/>
      <c r="JJY2197" s="62"/>
      <c r="JKA2197" s="73"/>
      <c r="JKC2197" s="62"/>
      <c r="JKE2197" s="73"/>
      <c r="JKG2197" s="62"/>
      <c r="JKI2197" s="73"/>
      <c r="JKK2197" s="62"/>
      <c r="JKM2197" s="73"/>
      <c r="JKO2197" s="62"/>
      <c r="JKQ2197" s="73"/>
      <c r="JKS2197" s="62"/>
      <c r="JKU2197" s="73"/>
      <c r="JKW2197" s="62"/>
      <c r="JKY2197" s="73"/>
      <c r="JLA2197" s="62"/>
      <c r="JLC2197" s="73"/>
      <c r="JLE2197" s="62"/>
      <c r="JLG2197" s="73"/>
      <c r="JLI2197" s="62"/>
      <c r="JLK2197" s="73"/>
      <c r="JLM2197" s="62"/>
      <c r="JLO2197" s="73"/>
      <c r="JLQ2197" s="62"/>
      <c r="JLS2197" s="73"/>
      <c r="JLU2197" s="62"/>
      <c r="JLW2197" s="73"/>
      <c r="JLY2197" s="62"/>
      <c r="JMA2197" s="73"/>
      <c r="JMC2197" s="62"/>
      <c r="JME2197" s="73"/>
      <c r="JMG2197" s="62"/>
      <c r="JMI2197" s="73"/>
      <c r="JMK2197" s="62"/>
      <c r="JMM2197" s="73"/>
      <c r="JMO2197" s="62"/>
      <c r="JMQ2197" s="73"/>
      <c r="JMS2197" s="62"/>
      <c r="JMU2197" s="73"/>
      <c r="JMW2197" s="62"/>
      <c r="JMY2197" s="73"/>
      <c r="JNA2197" s="62"/>
      <c r="JNC2197" s="73"/>
      <c r="JNE2197" s="62"/>
      <c r="JNG2197" s="73"/>
      <c r="JNI2197" s="62"/>
      <c r="JNK2197" s="73"/>
      <c r="JNM2197" s="62"/>
      <c r="JNO2197" s="73"/>
      <c r="JNQ2197" s="62"/>
      <c r="JNS2197" s="73"/>
      <c r="JNU2197" s="62"/>
      <c r="JNW2197" s="73"/>
      <c r="JNY2197" s="62"/>
      <c r="JOA2197" s="73"/>
      <c r="JOC2197" s="62"/>
      <c r="JOE2197" s="73"/>
      <c r="JOG2197" s="62"/>
      <c r="JOI2197" s="73"/>
      <c r="JOK2197" s="62"/>
      <c r="JOM2197" s="73"/>
      <c r="JOO2197" s="62"/>
      <c r="JOQ2197" s="73"/>
      <c r="JOS2197" s="62"/>
      <c r="JOU2197" s="73"/>
      <c r="JOW2197" s="62"/>
      <c r="JOY2197" s="73"/>
      <c r="JPA2197" s="62"/>
      <c r="JPC2197" s="73"/>
      <c r="JPE2197" s="62"/>
      <c r="JPG2197" s="73"/>
      <c r="JPI2197" s="62"/>
      <c r="JPK2197" s="73"/>
      <c r="JPM2197" s="62"/>
      <c r="JPO2197" s="73"/>
      <c r="JPQ2197" s="62"/>
      <c r="JPS2197" s="73"/>
      <c r="JPU2197" s="62"/>
      <c r="JPW2197" s="73"/>
      <c r="JPY2197" s="62"/>
      <c r="JQA2197" s="73"/>
      <c r="JQC2197" s="62"/>
      <c r="JQE2197" s="73"/>
      <c r="JQG2197" s="62"/>
      <c r="JQI2197" s="73"/>
      <c r="JQK2197" s="62"/>
      <c r="JQM2197" s="73"/>
      <c r="JQO2197" s="62"/>
      <c r="JQQ2197" s="73"/>
      <c r="JQS2197" s="62"/>
      <c r="JQU2197" s="73"/>
      <c r="JQW2197" s="62"/>
      <c r="JQY2197" s="73"/>
      <c r="JRA2197" s="62"/>
      <c r="JRC2197" s="73"/>
      <c r="JRE2197" s="62"/>
      <c r="JRG2197" s="73"/>
      <c r="JRI2197" s="62"/>
      <c r="JRK2197" s="73"/>
      <c r="JRM2197" s="62"/>
      <c r="JRO2197" s="73"/>
      <c r="JRQ2197" s="62"/>
      <c r="JRS2197" s="73"/>
      <c r="JRU2197" s="62"/>
      <c r="JRW2197" s="73"/>
      <c r="JRY2197" s="62"/>
      <c r="JSA2197" s="73"/>
      <c r="JSC2197" s="62"/>
      <c r="JSE2197" s="73"/>
      <c r="JSG2197" s="62"/>
      <c r="JSI2197" s="73"/>
      <c r="JSK2197" s="62"/>
      <c r="JSM2197" s="73"/>
      <c r="JSO2197" s="62"/>
      <c r="JSQ2197" s="73"/>
      <c r="JSS2197" s="62"/>
      <c r="JSU2197" s="73"/>
      <c r="JSW2197" s="62"/>
      <c r="JSY2197" s="73"/>
      <c r="JTA2197" s="62"/>
      <c r="JTC2197" s="73"/>
      <c r="JTE2197" s="62"/>
      <c r="JTG2197" s="73"/>
      <c r="JTI2197" s="62"/>
      <c r="JTK2197" s="73"/>
      <c r="JTM2197" s="62"/>
      <c r="JTO2197" s="73"/>
      <c r="JTQ2197" s="62"/>
      <c r="JTS2197" s="73"/>
      <c r="JTU2197" s="62"/>
      <c r="JTW2197" s="73"/>
      <c r="JTY2197" s="62"/>
      <c r="JUA2197" s="73"/>
      <c r="JUC2197" s="62"/>
      <c r="JUE2197" s="73"/>
      <c r="JUG2197" s="62"/>
      <c r="JUI2197" s="73"/>
      <c r="JUK2197" s="62"/>
      <c r="JUM2197" s="73"/>
      <c r="JUO2197" s="62"/>
      <c r="JUQ2197" s="73"/>
      <c r="JUS2197" s="62"/>
      <c r="JUU2197" s="73"/>
      <c r="JUW2197" s="62"/>
      <c r="JUY2197" s="73"/>
      <c r="JVA2197" s="62"/>
      <c r="JVC2197" s="73"/>
      <c r="JVE2197" s="62"/>
      <c r="JVG2197" s="73"/>
      <c r="JVI2197" s="62"/>
      <c r="JVK2197" s="73"/>
      <c r="JVM2197" s="62"/>
      <c r="JVO2197" s="73"/>
      <c r="JVQ2197" s="62"/>
      <c r="JVS2197" s="73"/>
      <c r="JVU2197" s="62"/>
      <c r="JVW2197" s="73"/>
      <c r="JVY2197" s="62"/>
      <c r="JWA2197" s="73"/>
      <c r="JWC2197" s="62"/>
      <c r="JWE2197" s="73"/>
      <c r="JWG2197" s="62"/>
      <c r="JWI2197" s="73"/>
      <c r="JWK2197" s="62"/>
      <c r="JWM2197" s="73"/>
      <c r="JWO2197" s="62"/>
      <c r="JWQ2197" s="73"/>
      <c r="JWS2197" s="62"/>
      <c r="JWU2197" s="73"/>
      <c r="JWW2197" s="62"/>
      <c r="JWY2197" s="73"/>
      <c r="JXA2197" s="62"/>
      <c r="JXC2197" s="73"/>
      <c r="JXE2197" s="62"/>
      <c r="JXG2197" s="73"/>
      <c r="JXI2197" s="62"/>
      <c r="JXK2197" s="73"/>
      <c r="JXM2197" s="62"/>
      <c r="JXO2197" s="73"/>
      <c r="JXQ2197" s="62"/>
      <c r="JXS2197" s="73"/>
      <c r="JXU2197" s="62"/>
      <c r="JXW2197" s="73"/>
      <c r="JXY2197" s="62"/>
      <c r="JYA2197" s="73"/>
      <c r="JYC2197" s="62"/>
      <c r="JYE2197" s="73"/>
      <c r="JYG2197" s="62"/>
      <c r="JYI2197" s="73"/>
      <c r="JYK2197" s="62"/>
      <c r="JYM2197" s="73"/>
      <c r="JYO2197" s="62"/>
      <c r="JYQ2197" s="73"/>
      <c r="JYS2197" s="62"/>
      <c r="JYU2197" s="73"/>
      <c r="JYW2197" s="62"/>
      <c r="JYY2197" s="73"/>
      <c r="JZA2197" s="62"/>
      <c r="JZC2197" s="73"/>
      <c r="JZE2197" s="62"/>
      <c r="JZG2197" s="73"/>
      <c r="JZI2197" s="62"/>
      <c r="JZK2197" s="73"/>
      <c r="JZM2197" s="62"/>
      <c r="JZO2197" s="73"/>
      <c r="JZQ2197" s="62"/>
      <c r="JZS2197" s="73"/>
      <c r="JZU2197" s="62"/>
      <c r="JZW2197" s="73"/>
      <c r="JZY2197" s="62"/>
      <c r="KAA2197" s="73"/>
      <c r="KAC2197" s="62"/>
      <c r="KAE2197" s="73"/>
      <c r="KAG2197" s="62"/>
      <c r="KAI2197" s="73"/>
      <c r="KAK2197" s="62"/>
      <c r="KAM2197" s="73"/>
      <c r="KAO2197" s="62"/>
      <c r="KAQ2197" s="73"/>
      <c r="KAS2197" s="62"/>
      <c r="KAU2197" s="73"/>
      <c r="KAW2197" s="62"/>
      <c r="KAY2197" s="73"/>
      <c r="KBA2197" s="62"/>
      <c r="KBC2197" s="73"/>
      <c r="KBE2197" s="62"/>
      <c r="KBG2197" s="73"/>
      <c r="KBI2197" s="62"/>
      <c r="KBK2197" s="73"/>
      <c r="KBM2197" s="62"/>
      <c r="KBO2197" s="73"/>
      <c r="KBQ2197" s="62"/>
      <c r="KBS2197" s="73"/>
      <c r="KBU2197" s="62"/>
      <c r="KBW2197" s="73"/>
      <c r="KBY2197" s="62"/>
      <c r="KCA2197" s="73"/>
      <c r="KCC2197" s="62"/>
      <c r="KCE2197" s="73"/>
      <c r="KCG2197" s="62"/>
      <c r="KCI2197" s="73"/>
      <c r="KCK2197" s="62"/>
      <c r="KCM2197" s="73"/>
      <c r="KCO2197" s="62"/>
      <c r="KCQ2197" s="73"/>
      <c r="KCS2197" s="62"/>
      <c r="KCU2197" s="73"/>
      <c r="KCW2197" s="62"/>
      <c r="KCY2197" s="73"/>
      <c r="KDA2197" s="62"/>
      <c r="KDC2197" s="73"/>
      <c r="KDE2197" s="62"/>
      <c r="KDG2197" s="73"/>
      <c r="KDI2197" s="62"/>
      <c r="KDK2197" s="73"/>
      <c r="KDM2197" s="62"/>
      <c r="KDO2197" s="73"/>
      <c r="KDQ2197" s="62"/>
      <c r="KDS2197" s="73"/>
      <c r="KDU2197" s="62"/>
      <c r="KDW2197" s="73"/>
      <c r="KDY2197" s="62"/>
      <c r="KEA2197" s="73"/>
      <c r="KEC2197" s="62"/>
      <c r="KEE2197" s="73"/>
      <c r="KEG2197" s="62"/>
      <c r="KEI2197" s="73"/>
      <c r="KEK2197" s="62"/>
      <c r="KEM2197" s="73"/>
      <c r="KEO2197" s="62"/>
      <c r="KEQ2197" s="73"/>
      <c r="KES2197" s="62"/>
      <c r="KEU2197" s="73"/>
      <c r="KEW2197" s="62"/>
      <c r="KEY2197" s="73"/>
      <c r="KFA2197" s="62"/>
      <c r="KFC2197" s="73"/>
      <c r="KFE2197" s="62"/>
      <c r="KFG2197" s="73"/>
      <c r="KFI2197" s="62"/>
      <c r="KFK2197" s="73"/>
      <c r="KFM2197" s="62"/>
      <c r="KFO2197" s="73"/>
      <c r="KFQ2197" s="62"/>
      <c r="KFS2197" s="73"/>
      <c r="KFU2197" s="62"/>
      <c r="KFW2197" s="73"/>
      <c r="KFY2197" s="62"/>
      <c r="KGA2197" s="73"/>
      <c r="KGC2197" s="62"/>
      <c r="KGE2197" s="73"/>
      <c r="KGG2197" s="62"/>
      <c r="KGI2197" s="73"/>
      <c r="KGK2197" s="62"/>
      <c r="KGM2197" s="73"/>
      <c r="KGO2197" s="62"/>
      <c r="KGQ2197" s="73"/>
      <c r="KGS2197" s="62"/>
      <c r="KGU2197" s="73"/>
      <c r="KGW2197" s="62"/>
      <c r="KGY2197" s="73"/>
      <c r="KHA2197" s="62"/>
      <c r="KHC2197" s="73"/>
      <c r="KHE2197" s="62"/>
      <c r="KHG2197" s="73"/>
      <c r="KHI2197" s="62"/>
      <c r="KHK2197" s="73"/>
      <c r="KHM2197" s="62"/>
      <c r="KHO2197" s="73"/>
      <c r="KHQ2197" s="62"/>
      <c r="KHS2197" s="73"/>
      <c r="KHU2197" s="62"/>
      <c r="KHW2197" s="73"/>
      <c r="KHY2197" s="62"/>
      <c r="KIA2197" s="73"/>
      <c r="KIC2197" s="62"/>
      <c r="KIE2197" s="73"/>
      <c r="KIG2197" s="62"/>
      <c r="KII2197" s="73"/>
      <c r="KIK2197" s="62"/>
      <c r="KIM2197" s="73"/>
      <c r="KIO2197" s="62"/>
      <c r="KIQ2197" s="73"/>
      <c r="KIS2197" s="62"/>
      <c r="KIU2197" s="73"/>
      <c r="KIW2197" s="62"/>
      <c r="KIY2197" s="73"/>
      <c r="KJA2197" s="62"/>
      <c r="KJC2197" s="73"/>
      <c r="KJE2197" s="62"/>
      <c r="KJG2197" s="73"/>
      <c r="KJI2197" s="62"/>
      <c r="KJK2197" s="73"/>
      <c r="KJM2197" s="62"/>
      <c r="KJO2197" s="73"/>
      <c r="KJQ2197" s="62"/>
      <c r="KJS2197" s="73"/>
      <c r="KJU2197" s="62"/>
      <c r="KJW2197" s="73"/>
      <c r="KJY2197" s="62"/>
      <c r="KKA2197" s="73"/>
      <c r="KKC2197" s="62"/>
      <c r="KKE2197" s="73"/>
      <c r="KKG2197" s="62"/>
      <c r="KKI2197" s="73"/>
      <c r="KKK2197" s="62"/>
      <c r="KKM2197" s="73"/>
      <c r="KKO2197" s="62"/>
      <c r="KKQ2197" s="73"/>
      <c r="KKS2197" s="62"/>
      <c r="KKU2197" s="73"/>
      <c r="KKW2197" s="62"/>
      <c r="KKY2197" s="73"/>
      <c r="KLA2197" s="62"/>
      <c r="KLC2197" s="73"/>
      <c r="KLE2197" s="62"/>
      <c r="KLG2197" s="73"/>
      <c r="KLI2197" s="62"/>
      <c r="KLK2197" s="73"/>
      <c r="KLM2197" s="62"/>
      <c r="KLO2197" s="73"/>
      <c r="KLQ2197" s="62"/>
      <c r="KLS2197" s="73"/>
      <c r="KLU2197" s="62"/>
      <c r="KLW2197" s="73"/>
      <c r="KLY2197" s="62"/>
      <c r="KMA2197" s="73"/>
      <c r="KMC2197" s="62"/>
      <c r="KME2197" s="73"/>
      <c r="KMG2197" s="62"/>
      <c r="KMI2197" s="73"/>
      <c r="KMK2197" s="62"/>
      <c r="KMM2197" s="73"/>
      <c r="KMO2197" s="62"/>
      <c r="KMQ2197" s="73"/>
      <c r="KMS2197" s="62"/>
      <c r="KMU2197" s="73"/>
      <c r="KMW2197" s="62"/>
      <c r="KMY2197" s="73"/>
      <c r="KNA2197" s="62"/>
      <c r="KNC2197" s="73"/>
      <c r="KNE2197" s="62"/>
      <c r="KNG2197" s="73"/>
      <c r="KNI2197" s="62"/>
      <c r="KNK2197" s="73"/>
      <c r="KNM2197" s="62"/>
      <c r="KNO2197" s="73"/>
      <c r="KNQ2197" s="62"/>
      <c r="KNS2197" s="73"/>
      <c r="KNU2197" s="62"/>
      <c r="KNW2197" s="73"/>
      <c r="KNY2197" s="62"/>
      <c r="KOA2197" s="73"/>
      <c r="KOC2197" s="62"/>
      <c r="KOE2197" s="73"/>
      <c r="KOG2197" s="62"/>
      <c r="KOI2197" s="73"/>
      <c r="KOK2197" s="62"/>
      <c r="KOM2197" s="73"/>
      <c r="KOO2197" s="62"/>
      <c r="KOQ2197" s="73"/>
      <c r="KOS2197" s="62"/>
      <c r="KOU2197" s="73"/>
      <c r="KOW2197" s="62"/>
      <c r="KOY2197" s="73"/>
      <c r="KPA2197" s="62"/>
      <c r="KPC2197" s="73"/>
      <c r="KPE2197" s="62"/>
      <c r="KPG2197" s="73"/>
      <c r="KPI2197" s="62"/>
      <c r="KPK2197" s="73"/>
      <c r="KPM2197" s="62"/>
      <c r="KPO2197" s="73"/>
      <c r="KPQ2197" s="62"/>
      <c r="KPS2197" s="73"/>
      <c r="KPU2197" s="62"/>
      <c r="KPW2197" s="73"/>
      <c r="KPY2197" s="62"/>
      <c r="KQA2197" s="73"/>
      <c r="KQC2197" s="62"/>
      <c r="KQE2197" s="73"/>
      <c r="KQG2197" s="62"/>
      <c r="KQI2197" s="73"/>
      <c r="KQK2197" s="62"/>
      <c r="KQM2197" s="73"/>
      <c r="KQO2197" s="62"/>
      <c r="KQQ2197" s="73"/>
      <c r="KQS2197" s="62"/>
      <c r="KQU2197" s="73"/>
      <c r="KQW2197" s="62"/>
      <c r="KQY2197" s="73"/>
      <c r="KRA2197" s="62"/>
      <c r="KRC2197" s="73"/>
      <c r="KRE2197" s="62"/>
      <c r="KRG2197" s="73"/>
      <c r="KRI2197" s="62"/>
      <c r="KRK2197" s="73"/>
      <c r="KRM2197" s="62"/>
      <c r="KRO2197" s="73"/>
      <c r="KRQ2197" s="62"/>
      <c r="KRS2197" s="73"/>
      <c r="KRU2197" s="62"/>
      <c r="KRW2197" s="73"/>
      <c r="KRY2197" s="62"/>
      <c r="KSA2197" s="73"/>
      <c r="KSC2197" s="62"/>
      <c r="KSE2197" s="73"/>
      <c r="KSG2197" s="62"/>
      <c r="KSI2197" s="73"/>
      <c r="KSK2197" s="62"/>
      <c r="KSM2197" s="73"/>
      <c r="KSO2197" s="62"/>
      <c r="KSQ2197" s="73"/>
      <c r="KSS2197" s="62"/>
      <c r="KSU2197" s="73"/>
      <c r="KSW2197" s="62"/>
      <c r="KSY2197" s="73"/>
      <c r="KTA2197" s="62"/>
      <c r="KTC2197" s="73"/>
      <c r="KTE2197" s="62"/>
      <c r="KTG2197" s="73"/>
      <c r="KTI2197" s="62"/>
      <c r="KTK2197" s="73"/>
      <c r="KTM2197" s="62"/>
      <c r="KTO2197" s="73"/>
      <c r="KTQ2197" s="62"/>
      <c r="KTS2197" s="73"/>
      <c r="KTU2197" s="62"/>
      <c r="KTW2197" s="73"/>
      <c r="KTY2197" s="62"/>
      <c r="KUA2197" s="73"/>
      <c r="KUC2197" s="62"/>
      <c r="KUE2197" s="73"/>
      <c r="KUG2197" s="62"/>
      <c r="KUI2197" s="73"/>
      <c r="KUK2197" s="62"/>
      <c r="KUM2197" s="73"/>
      <c r="KUO2197" s="62"/>
      <c r="KUQ2197" s="73"/>
      <c r="KUS2197" s="62"/>
      <c r="KUU2197" s="73"/>
      <c r="KUW2197" s="62"/>
      <c r="KUY2197" s="73"/>
      <c r="KVA2197" s="62"/>
      <c r="KVC2197" s="73"/>
      <c r="KVE2197" s="62"/>
      <c r="KVG2197" s="73"/>
      <c r="KVI2197" s="62"/>
      <c r="KVK2197" s="73"/>
      <c r="KVM2197" s="62"/>
      <c r="KVO2197" s="73"/>
      <c r="KVQ2197" s="62"/>
      <c r="KVS2197" s="73"/>
      <c r="KVU2197" s="62"/>
      <c r="KVW2197" s="73"/>
      <c r="KVY2197" s="62"/>
      <c r="KWA2197" s="73"/>
      <c r="KWC2197" s="62"/>
      <c r="KWE2197" s="73"/>
      <c r="KWG2197" s="62"/>
      <c r="KWI2197" s="73"/>
      <c r="KWK2197" s="62"/>
      <c r="KWM2197" s="73"/>
      <c r="KWO2197" s="62"/>
      <c r="KWQ2197" s="73"/>
      <c r="KWS2197" s="62"/>
      <c r="KWU2197" s="73"/>
      <c r="KWW2197" s="62"/>
      <c r="KWY2197" s="73"/>
      <c r="KXA2197" s="62"/>
      <c r="KXC2197" s="73"/>
      <c r="KXE2197" s="62"/>
      <c r="KXG2197" s="73"/>
      <c r="KXI2197" s="62"/>
      <c r="KXK2197" s="73"/>
      <c r="KXM2197" s="62"/>
      <c r="KXO2197" s="73"/>
      <c r="KXQ2197" s="62"/>
      <c r="KXS2197" s="73"/>
      <c r="KXU2197" s="62"/>
      <c r="KXW2197" s="73"/>
      <c r="KXY2197" s="62"/>
      <c r="KYA2197" s="73"/>
      <c r="KYC2197" s="62"/>
      <c r="KYE2197" s="73"/>
      <c r="KYG2197" s="62"/>
      <c r="KYI2197" s="73"/>
      <c r="KYK2197" s="62"/>
      <c r="KYM2197" s="73"/>
      <c r="KYO2197" s="62"/>
      <c r="KYQ2197" s="73"/>
      <c r="KYS2197" s="62"/>
      <c r="KYU2197" s="73"/>
      <c r="KYW2197" s="62"/>
      <c r="KYY2197" s="73"/>
      <c r="KZA2197" s="62"/>
      <c r="KZC2197" s="73"/>
      <c r="KZE2197" s="62"/>
      <c r="KZG2197" s="73"/>
      <c r="KZI2197" s="62"/>
      <c r="KZK2197" s="73"/>
      <c r="KZM2197" s="62"/>
      <c r="KZO2197" s="73"/>
      <c r="KZQ2197" s="62"/>
      <c r="KZS2197" s="73"/>
      <c r="KZU2197" s="62"/>
      <c r="KZW2197" s="73"/>
      <c r="KZY2197" s="62"/>
      <c r="LAA2197" s="73"/>
      <c r="LAC2197" s="62"/>
      <c r="LAE2197" s="73"/>
      <c r="LAG2197" s="62"/>
      <c r="LAI2197" s="73"/>
      <c r="LAK2197" s="62"/>
      <c r="LAM2197" s="73"/>
      <c r="LAO2197" s="62"/>
      <c r="LAQ2197" s="73"/>
      <c r="LAS2197" s="62"/>
      <c r="LAU2197" s="73"/>
      <c r="LAW2197" s="62"/>
      <c r="LAY2197" s="73"/>
      <c r="LBA2197" s="62"/>
      <c r="LBC2197" s="73"/>
      <c r="LBE2197" s="62"/>
      <c r="LBG2197" s="73"/>
      <c r="LBI2197" s="62"/>
      <c r="LBK2197" s="73"/>
      <c r="LBM2197" s="62"/>
      <c r="LBO2197" s="73"/>
      <c r="LBQ2197" s="62"/>
      <c r="LBS2197" s="73"/>
      <c r="LBU2197" s="62"/>
      <c r="LBW2197" s="73"/>
      <c r="LBY2197" s="62"/>
      <c r="LCA2197" s="73"/>
      <c r="LCC2197" s="62"/>
      <c r="LCE2197" s="73"/>
      <c r="LCG2197" s="62"/>
      <c r="LCI2197" s="73"/>
      <c r="LCK2197" s="62"/>
      <c r="LCM2197" s="73"/>
      <c r="LCO2197" s="62"/>
      <c r="LCQ2197" s="73"/>
      <c r="LCS2197" s="62"/>
      <c r="LCU2197" s="73"/>
      <c r="LCW2197" s="62"/>
      <c r="LCY2197" s="73"/>
      <c r="LDA2197" s="62"/>
      <c r="LDC2197" s="73"/>
      <c r="LDE2197" s="62"/>
      <c r="LDG2197" s="73"/>
      <c r="LDI2197" s="62"/>
      <c r="LDK2197" s="73"/>
      <c r="LDM2197" s="62"/>
      <c r="LDO2197" s="73"/>
      <c r="LDQ2197" s="62"/>
      <c r="LDS2197" s="73"/>
      <c r="LDU2197" s="62"/>
      <c r="LDW2197" s="73"/>
      <c r="LDY2197" s="62"/>
      <c r="LEA2197" s="73"/>
      <c r="LEC2197" s="62"/>
      <c r="LEE2197" s="73"/>
      <c r="LEG2197" s="62"/>
      <c r="LEI2197" s="73"/>
      <c r="LEK2197" s="62"/>
      <c r="LEM2197" s="73"/>
      <c r="LEO2197" s="62"/>
      <c r="LEQ2197" s="73"/>
      <c r="LES2197" s="62"/>
      <c r="LEU2197" s="73"/>
      <c r="LEW2197" s="62"/>
      <c r="LEY2197" s="73"/>
      <c r="LFA2197" s="62"/>
      <c r="LFC2197" s="73"/>
      <c r="LFE2197" s="62"/>
      <c r="LFG2197" s="73"/>
      <c r="LFI2197" s="62"/>
      <c r="LFK2197" s="73"/>
      <c r="LFM2197" s="62"/>
      <c r="LFO2197" s="73"/>
      <c r="LFQ2197" s="62"/>
      <c r="LFS2197" s="73"/>
      <c r="LFU2197" s="62"/>
      <c r="LFW2197" s="73"/>
      <c r="LFY2197" s="62"/>
      <c r="LGA2197" s="73"/>
      <c r="LGC2197" s="62"/>
      <c r="LGE2197" s="73"/>
      <c r="LGG2197" s="62"/>
      <c r="LGI2197" s="73"/>
      <c r="LGK2197" s="62"/>
      <c r="LGM2197" s="73"/>
      <c r="LGO2197" s="62"/>
      <c r="LGQ2197" s="73"/>
      <c r="LGS2197" s="62"/>
      <c r="LGU2197" s="73"/>
      <c r="LGW2197" s="62"/>
      <c r="LGY2197" s="73"/>
      <c r="LHA2197" s="62"/>
      <c r="LHC2197" s="73"/>
      <c r="LHE2197" s="62"/>
      <c r="LHG2197" s="73"/>
      <c r="LHI2197" s="62"/>
      <c r="LHK2197" s="73"/>
      <c r="LHM2197" s="62"/>
      <c r="LHO2197" s="73"/>
      <c r="LHQ2197" s="62"/>
      <c r="LHS2197" s="73"/>
      <c r="LHU2197" s="62"/>
      <c r="LHW2197" s="73"/>
      <c r="LHY2197" s="62"/>
      <c r="LIA2197" s="73"/>
      <c r="LIC2197" s="62"/>
      <c r="LIE2197" s="73"/>
      <c r="LIG2197" s="62"/>
      <c r="LII2197" s="73"/>
      <c r="LIK2197" s="62"/>
      <c r="LIM2197" s="73"/>
      <c r="LIO2197" s="62"/>
      <c r="LIQ2197" s="73"/>
      <c r="LIS2197" s="62"/>
      <c r="LIU2197" s="73"/>
      <c r="LIW2197" s="62"/>
      <c r="LIY2197" s="73"/>
      <c r="LJA2197" s="62"/>
      <c r="LJC2197" s="73"/>
      <c r="LJE2197" s="62"/>
      <c r="LJG2197" s="73"/>
      <c r="LJI2197" s="62"/>
      <c r="LJK2197" s="73"/>
      <c r="LJM2197" s="62"/>
      <c r="LJO2197" s="73"/>
      <c r="LJQ2197" s="62"/>
      <c r="LJS2197" s="73"/>
      <c r="LJU2197" s="62"/>
      <c r="LJW2197" s="73"/>
      <c r="LJY2197" s="62"/>
      <c r="LKA2197" s="73"/>
      <c r="LKC2197" s="62"/>
      <c r="LKE2197" s="73"/>
      <c r="LKG2197" s="62"/>
      <c r="LKI2197" s="73"/>
      <c r="LKK2197" s="62"/>
      <c r="LKM2197" s="73"/>
      <c r="LKO2197" s="62"/>
      <c r="LKQ2197" s="73"/>
      <c r="LKS2197" s="62"/>
      <c r="LKU2197" s="73"/>
      <c r="LKW2197" s="62"/>
      <c r="LKY2197" s="73"/>
      <c r="LLA2197" s="62"/>
      <c r="LLC2197" s="73"/>
      <c r="LLE2197" s="62"/>
      <c r="LLG2197" s="73"/>
      <c r="LLI2197" s="62"/>
      <c r="LLK2197" s="73"/>
      <c r="LLM2197" s="62"/>
      <c r="LLO2197" s="73"/>
      <c r="LLQ2197" s="62"/>
      <c r="LLS2197" s="73"/>
      <c r="LLU2197" s="62"/>
      <c r="LLW2197" s="73"/>
      <c r="LLY2197" s="62"/>
      <c r="LMA2197" s="73"/>
      <c r="LMC2197" s="62"/>
      <c r="LME2197" s="73"/>
      <c r="LMG2197" s="62"/>
      <c r="LMI2197" s="73"/>
      <c r="LMK2197" s="62"/>
      <c r="LMM2197" s="73"/>
      <c r="LMO2197" s="62"/>
      <c r="LMQ2197" s="73"/>
      <c r="LMS2197" s="62"/>
      <c r="LMU2197" s="73"/>
      <c r="LMW2197" s="62"/>
      <c r="LMY2197" s="73"/>
      <c r="LNA2197" s="62"/>
      <c r="LNC2197" s="73"/>
      <c r="LNE2197" s="62"/>
      <c r="LNG2197" s="73"/>
      <c r="LNI2197" s="62"/>
      <c r="LNK2197" s="73"/>
      <c r="LNM2197" s="62"/>
      <c r="LNO2197" s="73"/>
      <c r="LNQ2197" s="62"/>
      <c r="LNS2197" s="73"/>
      <c r="LNU2197" s="62"/>
      <c r="LNW2197" s="73"/>
      <c r="LNY2197" s="62"/>
      <c r="LOA2197" s="73"/>
      <c r="LOC2197" s="62"/>
      <c r="LOE2197" s="73"/>
      <c r="LOG2197" s="62"/>
      <c r="LOI2197" s="73"/>
      <c r="LOK2197" s="62"/>
      <c r="LOM2197" s="73"/>
      <c r="LOO2197" s="62"/>
      <c r="LOQ2197" s="73"/>
      <c r="LOS2197" s="62"/>
      <c r="LOU2197" s="73"/>
      <c r="LOW2197" s="62"/>
      <c r="LOY2197" s="73"/>
      <c r="LPA2197" s="62"/>
      <c r="LPC2197" s="73"/>
      <c r="LPE2197" s="62"/>
      <c r="LPG2197" s="73"/>
      <c r="LPI2197" s="62"/>
      <c r="LPK2197" s="73"/>
      <c r="LPM2197" s="62"/>
      <c r="LPO2197" s="73"/>
      <c r="LPQ2197" s="62"/>
      <c r="LPS2197" s="73"/>
      <c r="LPU2197" s="62"/>
      <c r="LPW2197" s="73"/>
      <c r="LPY2197" s="62"/>
      <c r="LQA2197" s="73"/>
      <c r="LQC2197" s="62"/>
      <c r="LQE2197" s="73"/>
      <c r="LQG2197" s="62"/>
      <c r="LQI2197" s="73"/>
      <c r="LQK2197" s="62"/>
      <c r="LQM2197" s="73"/>
      <c r="LQO2197" s="62"/>
      <c r="LQQ2197" s="73"/>
      <c r="LQS2197" s="62"/>
      <c r="LQU2197" s="73"/>
      <c r="LQW2197" s="62"/>
      <c r="LQY2197" s="73"/>
      <c r="LRA2197" s="62"/>
      <c r="LRC2197" s="73"/>
      <c r="LRE2197" s="62"/>
      <c r="LRG2197" s="73"/>
      <c r="LRI2197" s="62"/>
      <c r="LRK2197" s="73"/>
      <c r="LRM2197" s="62"/>
      <c r="LRO2197" s="73"/>
      <c r="LRQ2197" s="62"/>
      <c r="LRS2197" s="73"/>
      <c r="LRU2197" s="62"/>
      <c r="LRW2197" s="73"/>
      <c r="LRY2197" s="62"/>
      <c r="LSA2197" s="73"/>
      <c r="LSC2197" s="62"/>
      <c r="LSE2197" s="73"/>
      <c r="LSG2197" s="62"/>
      <c r="LSI2197" s="73"/>
      <c r="LSK2197" s="62"/>
      <c r="LSM2197" s="73"/>
      <c r="LSO2197" s="62"/>
      <c r="LSQ2197" s="73"/>
      <c r="LSS2197" s="62"/>
      <c r="LSU2197" s="73"/>
      <c r="LSW2197" s="62"/>
      <c r="LSY2197" s="73"/>
      <c r="LTA2197" s="62"/>
      <c r="LTC2197" s="73"/>
      <c r="LTE2197" s="62"/>
      <c r="LTG2197" s="73"/>
      <c r="LTI2197" s="62"/>
      <c r="LTK2197" s="73"/>
      <c r="LTM2197" s="62"/>
      <c r="LTO2197" s="73"/>
      <c r="LTQ2197" s="62"/>
      <c r="LTS2197" s="73"/>
      <c r="LTU2197" s="62"/>
      <c r="LTW2197" s="73"/>
      <c r="LTY2197" s="62"/>
      <c r="LUA2197" s="73"/>
      <c r="LUC2197" s="62"/>
      <c r="LUE2197" s="73"/>
      <c r="LUG2197" s="62"/>
      <c r="LUI2197" s="73"/>
      <c r="LUK2197" s="62"/>
      <c r="LUM2197" s="73"/>
      <c r="LUO2197" s="62"/>
      <c r="LUQ2197" s="73"/>
      <c r="LUS2197" s="62"/>
      <c r="LUU2197" s="73"/>
      <c r="LUW2197" s="62"/>
      <c r="LUY2197" s="73"/>
      <c r="LVA2197" s="62"/>
      <c r="LVC2197" s="73"/>
      <c r="LVE2197" s="62"/>
      <c r="LVG2197" s="73"/>
      <c r="LVI2197" s="62"/>
      <c r="LVK2197" s="73"/>
      <c r="LVM2197" s="62"/>
      <c r="LVO2197" s="73"/>
      <c r="LVQ2197" s="62"/>
      <c r="LVS2197" s="73"/>
      <c r="LVU2197" s="62"/>
      <c r="LVW2197" s="73"/>
      <c r="LVY2197" s="62"/>
      <c r="LWA2197" s="73"/>
      <c r="LWC2197" s="62"/>
      <c r="LWE2197" s="73"/>
      <c r="LWG2197" s="62"/>
      <c r="LWI2197" s="73"/>
      <c r="LWK2197" s="62"/>
      <c r="LWM2197" s="73"/>
      <c r="LWO2197" s="62"/>
      <c r="LWQ2197" s="73"/>
      <c r="LWS2197" s="62"/>
      <c r="LWU2197" s="73"/>
      <c r="LWW2197" s="62"/>
      <c r="LWY2197" s="73"/>
      <c r="LXA2197" s="62"/>
      <c r="LXC2197" s="73"/>
      <c r="LXE2197" s="62"/>
      <c r="LXG2197" s="73"/>
      <c r="LXI2197" s="62"/>
      <c r="LXK2197" s="73"/>
      <c r="LXM2197" s="62"/>
      <c r="LXO2197" s="73"/>
      <c r="LXQ2197" s="62"/>
      <c r="LXS2197" s="73"/>
      <c r="LXU2197" s="62"/>
      <c r="LXW2197" s="73"/>
      <c r="LXY2197" s="62"/>
      <c r="LYA2197" s="73"/>
      <c r="LYC2197" s="62"/>
      <c r="LYE2197" s="73"/>
      <c r="LYG2197" s="62"/>
      <c r="LYI2197" s="73"/>
      <c r="LYK2197" s="62"/>
      <c r="LYM2197" s="73"/>
      <c r="LYO2197" s="62"/>
      <c r="LYQ2197" s="73"/>
      <c r="LYS2197" s="62"/>
      <c r="LYU2197" s="73"/>
      <c r="LYW2197" s="62"/>
      <c r="LYY2197" s="73"/>
      <c r="LZA2197" s="62"/>
      <c r="LZC2197" s="73"/>
      <c r="LZE2197" s="62"/>
      <c r="LZG2197" s="73"/>
      <c r="LZI2197" s="62"/>
      <c r="LZK2197" s="73"/>
      <c r="LZM2197" s="62"/>
      <c r="LZO2197" s="73"/>
      <c r="LZQ2197" s="62"/>
      <c r="LZS2197" s="73"/>
      <c r="LZU2197" s="62"/>
      <c r="LZW2197" s="73"/>
      <c r="LZY2197" s="62"/>
      <c r="MAA2197" s="73"/>
      <c r="MAC2197" s="62"/>
      <c r="MAE2197" s="73"/>
      <c r="MAG2197" s="62"/>
      <c r="MAI2197" s="73"/>
      <c r="MAK2197" s="62"/>
      <c r="MAM2197" s="73"/>
      <c r="MAO2197" s="62"/>
      <c r="MAQ2197" s="73"/>
      <c r="MAS2197" s="62"/>
      <c r="MAU2197" s="73"/>
      <c r="MAW2197" s="62"/>
      <c r="MAY2197" s="73"/>
      <c r="MBA2197" s="62"/>
      <c r="MBC2197" s="73"/>
      <c r="MBE2197" s="62"/>
      <c r="MBG2197" s="73"/>
      <c r="MBI2197" s="62"/>
      <c r="MBK2197" s="73"/>
      <c r="MBM2197" s="62"/>
      <c r="MBO2197" s="73"/>
      <c r="MBQ2197" s="62"/>
      <c r="MBS2197" s="73"/>
      <c r="MBU2197" s="62"/>
      <c r="MBW2197" s="73"/>
      <c r="MBY2197" s="62"/>
      <c r="MCA2197" s="73"/>
      <c r="MCC2197" s="62"/>
      <c r="MCE2197" s="73"/>
      <c r="MCG2197" s="62"/>
      <c r="MCI2197" s="73"/>
      <c r="MCK2197" s="62"/>
      <c r="MCM2197" s="73"/>
      <c r="MCO2197" s="62"/>
      <c r="MCQ2197" s="73"/>
      <c r="MCS2197" s="62"/>
      <c r="MCU2197" s="73"/>
      <c r="MCW2197" s="62"/>
      <c r="MCY2197" s="73"/>
      <c r="MDA2197" s="62"/>
      <c r="MDC2197" s="73"/>
      <c r="MDE2197" s="62"/>
      <c r="MDG2197" s="73"/>
      <c r="MDI2197" s="62"/>
      <c r="MDK2197" s="73"/>
      <c r="MDM2197" s="62"/>
      <c r="MDO2197" s="73"/>
      <c r="MDQ2197" s="62"/>
      <c r="MDS2197" s="73"/>
      <c r="MDU2197" s="62"/>
      <c r="MDW2197" s="73"/>
      <c r="MDY2197" s="62"/>
      <c r="MEA2197" s="73"/>
      <c r="MEC2197" s="62"/>
      <c r="MEE2197" s="73"/>
      <c r="MEG2197" s="62"/>
      <c r="MEI2197" s="73"/>
      <c r="MEK2197" s="62"/>
      <c r="MEM2197" s="73"/>
      <c r="MEO2197" s="62"/>
      <c r="MEQ2197" s="73"/>
      <c r="MES2197" s="62"/>
      <c r="MEU2197" s="73"/>
      <c r="MEW2197" s="62"/>
      <c r="MEY2197" s="73"/>
      <c r="MFA2197" s="62"/>
      <c r="MFC2197" s="73"/>
      <c r="MFE2197" s="62"/>
      <c r="MFG2197" s="73"/>
      <c r="MFI2197" s="62"/>
      <c r="MFK2197" s="73"/>
      <c r="MFM2197" s="62"/>
      <c r="MFO2197" s="73"/>
      <c r="MFQ2197" s="62"/>
      <c r="MFS2197" s="73"/>
      <c r="MFU2197" s="62"/>
      <c r="MFW2197" s="73"/>
      <c r="MFY2197" s="62"/>
      <c r="MGA2197" s="73"/>
      <c r="MGC2197" s="62"/>
      <c r="MGE2197" s="73"/>
      <c r="MGG2197" s="62"/>
      <c r="MGI2197" s="73"/>
      <c r="MGK2197" s="62"/>
      <c r="MGM2197" s="73"/>
      <c r="MGO2197" s="62"/>
      <c r="MGQ2197" s="73"/>
      <c r="MGS2197" s="62"/>
      <c r="MGU2197" s="73"/>
      <c r="MGW2197" s="62"/>
      <c r="MGY2197" s="73"/>
      <c r="MHA2197" s="62"/>
      <c r="MHC2197" s="73"/>
      <c r="MHE2197" s="62"/>
      <c r="MHG2197" s="73"/>
      <c r="MHI2197" s="62"/>
      <c r="MHK2197" s="73"/>
      <c r="MHM2197" s="62"/>
      <c r="MHO2197" s="73"/>
      <c r="MHQ2197" s="62"/>
      <c r="MHS2197" s="73"/>
      <c r="MHU2197" s="62"/>
      <c r="MHW2197" s="73"/>
      <c r="MHY2197" s="62"/>
      <c r="MIA2197" s="73"/>
      <c r="MIC2197" s="62"/>
      <c r="MIE2197" s="73"/>
      <c r="MIG2197" s="62"/>
      <c r="MII2197" s="73"/>
      <c r="MIK2197" s="62"/>
      <c r="MIM2197" s="73"/>
      <c r="MIO2197" s="62"/>
      <c r="MIQ2197" s="73"/>
      <c r="MIS2197" s="62"/>
      <c r="MIU2197" s="73"/>
      <c r="MIW2197" s="62"/>
      <c r="MIY2197" s="73"/>
      <c r="MJA2197" s="62"/>
      <c r="MJC2197" s="73"/>
      <c r="MJE2197" s="62"/>
      <c r="MJG2197" s="73"/>
      <c r="MJI2197" s="62"/>
      <c r="MJK2197" s="73"/>
      <c r="MJM2197" s="62"/>
      <c r="MJO2197" s="73"/>
      <c r="MJQ2197" s="62"/>
      <c r="MJS2197" s="73"/>
      <c r="MJU2197" s="62"/>
      <c r="MJW2197" s="73"/>
      <c r="MJY2197" s="62"/>
      <c r="MKA2197" s="73"/>
      <c r="MKC2197" s="62"/>
      <c r="MKE2197" s="73"/>
      <c r="MKG2197" s="62"/>
      <c r="MKI2197" s="73"/>
      <c r="MKK2197" s="62"/>
      <c r="MKM2197" s="73"/>
      <c r="MKO2197" s="62"/>
      <c r="MKQ2197" s="73"/>
      <c r="MKS2197" s="62"/>
      <c r="MKU2197" s="73"/>
      <c r="MKW2197" s="62"/>
      <c r="MKY2197" s="73"/>
      <c r="MLA2197" s="62"/>
      <c r="MLC2197" s="73"/>
      <c r="MLE2197" s="62"/>
      <c r="MLG2197" s="73"/>
      <c r="MLI2197" s="62"/>
      <c r="MLK2197" s="73"/>
      <c r="MLM2197" s="62"/>
      <c r="MLO2197" s="73"/>
      <c r="MLQ2197" s="62"/>
      <c r="MLS2197" s="73"/>
      <c r="MLU2197" s="62"/>
      <c r="MLW2197" s="73"/>
      <c r="MLY2197" s="62"/>
      <c r="MMA2197" s="73"/>
      <c r="MMC2197" s="62"/>
      <c r="MME2197" s="73"/>
      <c r="MMG2197" s="62"/>
      <c r="MMI2197" s="73"/>
      <c r="MMK2197" s="62"/>
      <c r="MMM2197" s="73"/>
      <c r="MMO2197" s="62"/>
      <c r="MMQ2197" s="73"/>
      <c r="MMS2197" s="62"/>
      <c r="MMU2197" s="73"/>
      <c r="MMW2197" s="62"/>
      <c r="MMY2197" s="73"/>
      <c r="MNA2197" s="62"/>
      <c r="MNC2197" s="73"/>
      <c r="MNE2197" s="62"/>
      <c r="MNG2197" s="73"/>
      <c r="MNI2197" s="62"/>
      <c r="MNK2197" s="73"/>
      <c r="MNM2197" s="62"/>
      <c r="MNO2197" s="73"/>
      <c r="MNQ2197" s="62"/>
      <c r="MNS2197" s="73"/>
      <c r="MNU2197" s="62"/>
      <c r="MNW2197" s="73"/>
      <c r="MNY2197" s="62"/>
      <c r="MOA2197" s="73"/>
      <c r="MOC2197" s="62"/>
      <c r="MOE2197" s="73"/>
      <c r="MOG2197" s="62"/>
      <c r="MOI2197" s="73"/>
      <c r="MOK2197" s="62"/>
      <c r="MOM2197" s="73"/>
      <c r="MOO2197" s="62"/>
      <c r="MOQ2197" s="73"/>
      <c r="MOS2197" s="62"/>
      <c r="MOU2197" s="73"/>
      <c r="MOW2197" s="62"/>
      <c r="MOY2197" s="73"/>
      <c r="MPA2197" s="62"/>
      <c r="MPC2197" s="73"/>
      <c r="MPE2197" s="62"/>
      <c r="MPG2197" s="73"/>
      <c r="MPI2197" s="62"/>
      <c r="MPK2197" s="73"/>
      <c r="MPM2197" s="62"/>
      <c r="MPO2197" s="73"/>
      <c r="MPQ2197" s="62"/>
      <c r="MPS2197" s="73"/>
      <c r="MPU2197" s="62"/>
      <c r="MPW2197" s="73"/>
      <c r="MPY2197" s="62"/>
      <c r="MQA2197" s="73"/>
      <c r="MQC2197" s="62"/>
      <c r="MQE2197" s="73"/>
      <c r="MQG2197" s="62"/>
      <c r="MQI2197" s="73"/>
      <c r="MQK2197" s="62"/>
      <c r="MQM2197" s="73"/>
      <c r="MQO2197" s="62"/>
      <c r="MQQ2197" s="73"/>
      <c r="MQS2197" s="62"/>
      <c r="MQU2197" s="73"/>
      <c r="MQW2197" s="62"/>
      <c r="MQY2197" s="73"/>
      <c r="MRA2197" s="62"/>
      <c r="MRC2197" s="73"/>
      <c r="MRE2197" s="62"/>
      <c r="MRG2197" s="73"/>
      <c r="MRI2197" s="62"/>
      <c r="MRK2197" s="73"/>
      <c r="MRM2197" s="62"/>
      <c r="MRO2197" s="73"/>
      <c r="MRQ2197" s="62"/>
      <c r="MRS2197" s="73"/>
      <c r="MRU2197" s="62"/>
      <c r="MRW2197" s="73"/>
      <c r="MRY2197" s="62"/>
      <c r="MSA2197" s="73"/>
      <c r="MSC2197" s="62"/>
      <c r="MSE2197" s="73"/>
      <c r="MSG2197" s="62"/>
      <c r="MSI2197" s="73"/>
      <c r="MSK2197" s="62"/>
      <c r="MSM2197" s="73"/>
      <c r="MSO2197" s="62"/>
      <c r="MSQ2197" s="73"/>
      <c r="MSS2197" s="62"/>
      <c r="MSU2197" s="73"/>
      <c r="MSW2197" s="62"/>
      <c r="MSY2197" s="73"/>
      <c r="MTA2197" s="62"/>
      <c r="MTC2197" s="73"/>
      <c r="MTE2197" s="62"/>
      <c r="MTG2197" s="73"/>
      <c r="MTI2197" s="62"/>
      <c r="MTK2197" s="73"/>
      <c r="MTM2197" s="62"/>
      <c r="MTO2197" s="73"/>
      <c r="MTQ2197" s="62"/>
      <c r="MTS2197" s="73"/>
      <c r="MTU2197" s="62"/>
      <c r="MTW2197" s="73"/>
      <c r="MTY2197" s="62"/>
      <c r="MUA2197" s="73"/>
      <c r="MUC2197" s="62"/>
      <c r="MUE2197" s="73"/>
      <c r="MUG2197" s="62"/>
      <c r="MUI2197" s="73"/>
      <c r="MUK2197" s="62"/>
      <c r="MUM2197" s="73"/>
      <c r="MUO2197" s="62"/>
      <c r="MUQ2197" s="73"/>
      <c r="MUS2197" s="62"/>
      <c r="MUU2197" s="73"/>
      <c r="MUW2197" s="62"/>
      <c r="MUY2197" s="73"/>
      <c r="MVA2197" s="62"/>
      <c r="MVC2197" s="73"/>
      <c r="MVE2197" s="62"/>
      <c r="MVG2197" s="73"/>
      <c r="MVI2197" s="62"/>
      <c r="MVK2197" s="73"/>
      <c r="MVM2197" s="62"/>
      <c r="MVO2197" s="73"/>
      <c r="MVQ2197" s="62"/>
      <c r="MVS2197" s="73"/>
      <c r="MVU2197" s="62"/>
      <c r="MVW2197" s="73"/>
      <c r="MVY2197" s="62"/>
      <c r="MWA2197" s="73"/>
      <c r="MWC2197" s="62"/>
      <c r="MWE2197" s="73"/>
      <c r="MWG2197" s="62"/>
      <c r="MWI2197" s="73"/>
      <c r="MWK2197" s="62"/>
      <c r="MWM2197" s="73"/>
      <c r="MWO2197" s="62"/>
      <c r="MWQ2197" s="73"/>
      <c r="MWS2197" s="62"/>
      <c r="MWU2197" s="73"/>
      <c r="MWW2197" s="62"/>
      <c r="MWY2197" s="73"/>
      <c r="MXA2197" s="62"/>
      <c r="MXC2197" s="73"/>
      <c r="MXE2197" s="62"/>
      <c r="MXG2197" s="73"/>
      <c r="MXI2197" s="62"/>
      <c r="MXK2197" s="73"/>
      <c r="MXM2197" s="62"/>
      <c r="MXO2197" s="73"/>
      <c r="MXQ2197" s="62"/>
      <c r="MXS2197" s="73"/>
      <c r="MXU2197" s="62"/>
      <c r="MXW2197" s="73"/>
      <c r="MXY2197" s="62"/>
      <c r="MYA2197" s="73"/>
      <c r="MYC2197" s="62"/>
      <c r="MYE2197" s="73"/>
      <c r="MYG2197" s="62"/>
      <c r="MYI2197" s="73"/>
      <c r="MYK2197" s="62"/>
      <c r="MYM2197" s="73"/>
      <c r="MYO2197" s="62"/>
      <c r="MYQ2197" s="73"/>
      <c r="MYS2197" s="62"/>
      <c r="MYU2197" s="73"/>
      <c r="MYW2197" s="62"/>
      <c r="MYY2197" s="73"/>
      <c r="MZA2197" s="62"/>
      <c r="MZC2197" s="73"/>
      <c r="MZE2197" s="62"/>
      <c r="MZG2197" s="73"/>
      <c r="MZI2197" s="62"/>
      <c r="MZK2197" s="73"/>
      <c r="MZM2197" s="62"/>
      <c r="MZO2197" s="73"/>
      <c r="MZQ2197" s="62"/>
      <c r="MZS2197" s="73"/>
      <c r="MZU2197" s="62"/>
      <c r="MZW2197" s="73"/>
      <c r="MZY2197" s="62"/>
      <c r="NAA2197" s="73"/>
      <c r="NAC2197" s="62"/>
      <c r="NAE2197" s="73"/>
      <c r="NAG2197" s="62"/>
      <c r="NAI2197" s="73"/>
      <c r="NAK2197" s="62"/>
      <c r="NAM2197" s="73"/>
      <c r="NAO2197" s="62"/>
      <c r="NAQ2197" s="73"/>
      <c r="NAS2197" s="62"/>
      <c r="NAU2197" s="73"/>
      <c r="NAW2197" s="62"/>
      <c r="NAY2197" s="73"/>
      <c r="NBA2197" s="62"/>
      <c r="NBC2197" s="73"/>
      <c r="NBE2197" s="62"/>
      <c r="NBG2197" s="73"/>
      <c r="NBI2197" s="62"/>
      <c r="NBK2197" s="73"/>
      <c r="NBM2197" s="62"/>
      <c r="NBO2197" s="73"/>
      <c r="NBQ2197" s="62"/>
      <c r="NBS2197" s="73"/>
      <c r="NBU2197" s="62"/>
      <c r="NBW2197" s="73"/>
      <c r="NBY2197" s="62"/>
      <c r="NCA2197" s="73"/>
      <c r="NCC2197" s="62"/>
      <c r="NCE2197" s="73"/>
      <c r="NCG2197" s="62"/>
      <c r="NCI2197" s="73"/>
      <c r="NCK2197" s="62"/>
      <c r="NCM2197" s="73"/>
      <c r="NCO2197" s="62"/>
      <c r="NCQ2197" s="73"/>
      <c r="NCS2197" s="62"/>
      <c r="NCU2197" s="73"/>
      <c r="NCW2197" s="62"/>
      <c r="NCY2197" s="73"/>
      <c r="NDA2197" s="62"/>
      <c r="NDC2197" s="73"/>
      <c r="NDE2197" s="62"/>
      <c r="NDG2197" s="73"/>
      <c r="NDI2197" s="62"/>
      <c r="NDK2197" s="73"/>
      <c r="NDM2197" s="62"/>
      <c r="NDO2197" s="73"/>
      <c r="NDQ2197" s="62"/>
      <c r="NDS2197" s="73"/>
      <c r="NDU2197" s="62"/>
      <c r="NDW2197" s="73"/>
      <c r="NDY2197" s="62"/>
      <c r="NEA2197" s="73"/>
      <c r="NEC2197" s="62"/>
      <c r="NEE2197" s="73"/>
      <c r="NEG2197" s="62"/>
      <c r="NEI2197" s="73"/>
      <c r="NEK2197" s="62"/>
      <c r="NEM2197" s="73"/>
      <c r="NEO2197" s="62"/>
      <c r="NEQ2197" s="73"/>
      <c r="NES2197" s="62"/>
      <c r="NEU2197" s="73"/>
      <c r="NEW2197" s="62"/>
      <c r="NEY2197" s="73"/>
      <c r="NFA2197" s="62"/>
      <c r="NFC2197" s="73"/>
      <c r="NFE2197" s="62"/>
      <c r="NFG2197" s="73"/>
      <c r="NFI2197" s="62"/>
      <c r="NFK2197" s="73"/>
      <c r="NFM2197" s="62"/>
      <c r="NFO2197" s="73"/>
      <c r="NFQ2197" s="62"/>
      <c r="NFS2197" s="73"/>
      <c r="NFU2197" s="62"/>
      <c r="NFW2197" s="73"/>
      <c r="NFY2197" s="62"/>
      <c r="NGA2197" s="73"/>
      <c r="NGC2197" s="62"/>
      <c r="NGE2197" s="73"/>
      <c r="NGG2197" s="62"/>
      <c r="NGI2197" s="73"/>
      <c r="NGK2197" s="62"/>
      <c r="NGM2197" s="73"/>
      <c r="NGO2197" s="62"/>
      <c r="NGQ2197" s="73"/>
      <c r="NGS2197" s="62"/>
      <c r="NGU2197" s="73"/>
      <c r="NGW2197" s="62"/>
      <c r="NGY2197" s="73"/>
      <c r="NHA2197" s="62"/>
      <c r="NHC2197" s="73"/>
      <c r="NHE2197" s="62"/>
      <c r="NHG2197" s="73"/>
      <c r="NHI2197" s="62"/>
      <c r="NHK2197" s="73"/>
      <c r="NHM2197" s="62"/>
      <c r="NHO2197" s="73"/>
      <c r="NHQ2197" s="62"/>
      <c r="NHS2197" s="73"/>
      <c r="NHU2197" s="62"/>
      <c r="NHW2197" s="73"/>
      <c r="NHY2197" s="62"/>
      <c r="NIA2197" s="73"/>
      <c r="NIC2197" s="62"/>
      <c r="NIE2197" s="73"/>
      <c r="NIG2197" s="62"/>
      <c r="NII2197" s="73"/>
      <c r="NIK2197" s="62"/>
      <c r="NIM2197" s="73"/>
      <c r="NIO2197" s="62"/>
      <c r="NIQ2197" s="73"/>
      <c r="NIS2197" s="62"/>
      <c r="NIU2197" s="73"/>
      <c r="NIW2197" s="62"/>
      <c r="NIY2197" s="73"/>
      <c r="NJA2197" s="62"/>
      <c r="NJC2197" s="73"/>
      <c r="NJE2197" s="62"/>
      <c r="NJG2197" s="73"/>
      <c r="NJI2197" s="62"/>
      <c r="NJK2197" s="73"/>
      <c r="NJM2197" s="62"/>
      <c r="NJO2197" s="73"/>
      <c r="NJQ2197" s="62"/>
      <c r="NJS2197" s="73"/>
      <c r="NJU2197" s="62"/>
      <c r="NJW2197" s="73"/>
      <c r="NJY2197" s="62"/>
      <c r="NKA2197" s="73"/>
      <c r="NKC2197" s="62"/>
      <c r="NKE2197" s="73"/>
      <c r="NKG2197" s="62"/>
      <c r="NKI2197" s="73"/>
      <c r="NKK2197" s="62"/>
      <c r="NKM2197" s="73"/>
      <c r="NKO2197" s="62"/>
      <c r="NKQ2197" s="73"/>
      <c r="NKS2197" s="62"/>
      <c r="NKU2197" s="73"/>
      <c r="NKW2197" s="62"/>
      <c r="NKY2197" s="73"/>
      <c r="NLA2197" s="62"/>
      <c r="NLC2197" s="73"/>
      <c r="NLE2197" s="62"/>
      <c r="NLG2197" s="73"/>
      <c r="NLI2197" s="62"/>
      <c r="NLK2197" s="73"/>
      <c r="NLM2197" s="62"/>
      <c r="NLO2197" s="73"/>
      <c r="NLQ2197" s="62"/>
      <c r="NLS2197" s="73"/>
      <c r="NLU2197" s="62"/>
      <c r="NLW2197" s="73"/>
      <c r="NLY2197" s="62"/>
      <c r="NMA2197" s="73"/>
      <c r="NMC2197" s="62"/>
      <c r="NME2197" s="73"/>
      <c r="NMG2197" s="62"/>
      <c r="NMI2197" s="73"/>
      <c r="NMK2197" s="62"/>
      <c r="NMM2197" s="73"/>
      <c r="NMO2197" s="62"/>
      <c r="NMQ2197" s="73"/>
      <c r="NMS2197" s="62"/>
      <c r="NMU2197" s="73"/>
      <c r="NMW2197" s="62"/>
      <c r="NMY2197" s="73"/>
      <c r="NNA2197" s="62"/>
      <c r="NNC2197" s="73"/>
      <c r="NNE2197" s="62"/>
      <c r="NNG2197" s="73"/>
      <c r="NNI2197" s="62"/>
      <c r="NNK2197" s="73"/>
      <c r="NNM2197" s="62"/>
      <c r="NNO2197" s="73"/>
      <c r="NNQ2197" s="62"/>
      <c r="NNS2197" s="73"/>
      <c r="NNU2197" s="62"/>
      <c r="NNW2197" s="73"/>
      <c r="NNY2197" s="62"/>
      <c r="NOA2197" s="73"/>
      <c r="NOC2197" s="62"/>
      <c r="NOE2197" s="73"/>
      <c r="NOG2197" s="62"/>
      <c r="NOI2197" s="73"/>
      <c r="NOK2197" s="62"/>
      <c r="NOM2197" s="73"/>
      <c r="NOO2197" s="62"/>
      <c r="NOQ2197" s="73"/>
      <c r="NOS2197" s="62"/>
      <c r="NOU2197" s="73"/>
      <c r="NOW2197" s="62"/>
      <c r="NOY2197" s="73"/>
      <c r="NPA2197" s="62"/>
      <c r="NPC2197" s="73"/>
      <c r="NPE2197" s="62"/>
      <c r="NPG2197" s="73"/>
      <c r="NPI2197" s="62"/>
      <c r="NPK2197" s="73"/>
      <c r="NPM2197" s="62"/>
      <c r="NPO2197" s="73"/>
      <c r="NPQ2197" s="62"/>
      <c r="NPS2197" s="73"/>
      <c r="NPU2197" s="62"/>
      <c r="NPW2197" s="73"/>
      <c r="NPY2197" s="62"/>
      <c r="NQA2197" s="73"/>
      <c r="NQC2197" s="62"/>
      <c r="NQE2197" s="73"/>
      <c r="NQG2197" s="62"/>
      <c r="NQI2197" s="73"/>
      <c r="NQK2197" s="62"/>
      <c r="NQM2197" s="73"/>
      <c r="NQO2197" s="62"/>
      <c r="NQQ2197" s="73"/>
      <c r="NQS2197" s="62"/>
      <c r="NQU2197" s="73"/>
      <c r="NQW2197" s="62"/>
      <c r="NQY2197" s="73"/>
      <c r="NRA2197" s="62"/>
      <c r="NRC2197" s="73"/>
      <c r="NRE2197" s="62"/>
      <c r="NRG2197" s="73"/>
      <c r="NRI2197" s="62"/>
      <c r="NRK2197" s="73"/>
      <c r="NRM2197" s="62"/>
      <c r="NRO2197" s="73"/>
      <c r="NRQ2197" s="62"/>
      <c r="NRS2197" s="73"/>
      <c r="NRU2197" s="62"/>
      <c r="NRW2197" s="73"/>
      <c r="NRY2197" s="62"/>
      <c r="NSA2197" s="73"/>
      <c r="NSC2197" s="62"/>
      <c r="NSE2197" s="73"/>
      <c r="NSG2197" s="62"/>
      <c r="NSI2197" s="73"/>
      <c r="NSK2197" s="62"/>
      <c r="NSM2197" s="73"/>
      <c r="NSO2197" s="62"/>
      <c r="NSQ2197" s="73"/>
      <c r="NSS2197" s="62"/>
      <c r="NSU2197" s="73"/>
      <c r="NSW2197" s="62"/>
      <c r="NSY2197" s="73"/>
      <c r="NTA2197" s="62"/>
      <c r="NTC2197" s="73"/>
      <c r="NTE2197" s="62"/>
      <c r="NTG2197" s="73"/>
      <c r="NTI2197" s="62"/>
      <c r="NTK2197" s="73"/>
      <c r="NTM2197" s="62"/>
      <c r="NTO2197" s="73"/>
      <c r="NTQ2197" s="62"/>
      <c r="NTS2197" s="73"/>
      <c r="NTU2197" s="62"/>
      <c r="NTW2197" s="73"/>
      <c r="NTY2197" s="62"/>
      <c r="NUA2197" s="73"/>
      <c r="NUC2197" s="62"/>
      <c r="NUE2197" s="73"/>
      <c r="NUG2197" s="62"/>
      <c r="NUI2197" s="73"/>
      <c r="NUK2197" s="62"/>
      <c r="NUM2197" s="73"/>
      <c r="NUO2197" s="62"/>
      <c r="NUQ2197" s="73"/>
      <c r="NUS2197" s="62"/>
      <c r="NUU2197" s="73"/>
      <c r="NUW2197" s="62"/>
      <c r="NUY2197" s="73"/>
      <c r="NVA2197" s="62"/>
      <c r="NVC2197" s="73"/>
      <c r="NVE2197" s="62"/>
      <c r="NVG2197" s="73"/>
      <c r="NVI2197" s="62"/>
      <c r="NVK2197" s="73"/>
      <c r="NVM2197" s="62"/>
      <c r="NVO2197" s="73"/>
      <c r="NVQ2197" s="62"/>
      <c r="NVS2197" s="73"/>
      <c r="NVU2197" s="62"/>
      <c r="NVW2197" s="73"/>
      <c r="NVY2197" s="62"/>
      <c r="NWA2197" s="73"/>
      <c r="NWC2197" s="62"/>
      <c r="NWE2197" s="73"/>
      <c r="NWG2197" s="62"/>
      <c r="NWI2197" s="73"/>
      <c r="NWK2197" s="62"/>
      <c r="NWM2197" s="73"/>
      <c r="NWO2197" s="62"/>
      <c r="NWQ2197" s="73"/>
      <c r="NWS2197" s="62"/>
      <c r="NWU2197" s="73"/>
      <c r="NWW2197" s="62"/>
      <c r="NWY2197" s="73"/>
      <c r="NXA2197" s="62"/>
      <c r="NXC2197" s="73"/>
      <c r="NXE2197" s="62"/>
      <c r="NXG2197" s="73"/>
      <c r="NXI2197" s="62"/>
      <c r="NXK2197" s="73"/>
      <c r="NXM2197" s="62"/>
      <c r="NXO2197" s="73"/>
      <c r="NXQ2197" s="62"/>
      <c r="NXS2197" s="73"/>
      <c r="NXU2197" s="62"/>
      <c r="NXW2197" s="73"/>
      <c r="NXY2197" s="62"/>
      <c r="NYA2197" s="73"/>
      <c r="NYC2197" s="62"/>
      <c r="NYE2197" s="73"/>
      <c r="NYG2197" s="62"/>
      <c r="NYI2197" s="73"/>
      <c r="NYK2197" s="62"/>
      <c r="NYM2197" s="73"/>
      <c r="NYO2197" s="62"/>
      <c r="NYQ2197" s="73"/>
      <c r="NYS2197" s="62"/>
      <c r="NYU2197" s="73"/>
      <c r="NYW2197" s="62"/>
      <c r="NYY2197" s="73"/>
      <c r="NZA2197" s="62"/>
      <c r="NZC2197" s="73"/>
      <c r="NZE2197" s="62"/>
      <c r="NZG2197" s="73"/>
      <c r="NZI2197" s="62"/>
      <c r="NZK2197" s="73"/>
      <c r="NZM2197" s="62"/>
      <c r="NZO2197" s="73"/>
      <c r="NZQ2197" s="62"/>
      <c r="NZS2197" s="73"/>
      <c r="NZU2197" s="62"/>
      <c r="NZW2197" s="73"/>
      <c r="NZY2197" s="62"/>
      <c r="OAA2197" s="73"/>
      <c r="OAC2197" s="62"/>
      <c r="OAE2197" s="73"/>
      <c r="OAG2197" s="62"/>
      <c r="OAI2197" s="73"/>
      <c r="OAK2197" s="62"/>
      <c r="OAM2197" s="73"/>
      <c r="OAO2197" s="62"/>
      <c r="OAQ2197" s="73"/>
      <c r="OAS2197" s="62"/>
      <c r="OAU2197" s="73"/>
      <c r="OAW2197" s="62"/>
      <c r="OAY2197" s="73"/>
      <c r="OBA2197" s="62"/>
      <c r="OBC2197" s="73"/>
      <c r="OBE2197" s="62"/>
      <c r="OBG2197" s="73"/>
      <c r="OBI2197" s="62"/>
      <c r="OBK2197" s="73"/>
      <c r="OBM2197" s="62"/>
      <c r="OBO2197" s="73"/>
      <c r="OBQ2197" s="62"/>
      <c r="OBS2197" s="73"/>
      <c r="OBU2197" s="62"/>
      <c r="OBW2197" s="73"/>
      <c r="OBY2197" s="62"/>
      <c r="OCA2197" s="73"/>
      <c r="OCC2197" s="62"/>
      <c r="OCE2197" s="73"/>
      <c r="OCG2197" s="62"/>
      <c r="OCI2197" s="73"/>
      <c r="OCK2197" s="62"/>
      <c r="OCM2197" s="73"/>
      <c r="OCO2197" s="62"/>
      <c r="OCQ2197" s="73"/>
      <c r="OCS2197" s="62"/>
      <c r="OCU2197" s="73"/>
      <c r="OCW2197" s="62"/>
      <c r="OCY2197" s="73"/>
      <c r="ODA2197" s="62"/>
      <c r="ODC2197" s="73"/>
      <c r="ODE2197" s="62"/>
      <c r="ODG2197" s="73"/>
      <c r="ODI2197" s="62"/>
      <c r="ODK2197" s="73"/>
      <c r="ODM2197" s="62"/>
      <c r="ODO2197" s="73"/>
      <c r="ODQ2197" s="62"/>
      <c r="ODS2197" s="73"/>
      <c r="ODU2197" s="62"/>
      <c r="ODW2197" s="73"/>
      <c r="ODY2197" s="62"/>
      <c r="OEA2197" s="73"/>
      <c r="OEC2197" s="62"/>
      <c r="OEE2197" s="73"/>
      <c r="OEG2197" s="62"/>
      <c r="OEI2197" s="73"/>
      <c r="OEK2197" s="62"/>
      <c r="OEM2197" s="73"/>
      <c r="OEO2197" s="62"/>
      <c r="OEQ2197" s="73"/>
      <c r="OES2197" s="62"/>
      <c r="OEU2197" s="73"/>
      <c r="OEW2197" s="62"/>
      <c r="OEY2197" s="73"/>
      <c r="OFA2197" s="62"/>
      <c r="OFC2197" s="73"/>
      <c r="OFE2197" s="62"/>
      <c r="OFG2197" s="73"/>
      <c r="OFI2197" s="62"/>
      <c r="OFK2197" s="73"/>
      <c r="OFM2197" s="62"/>
      <c r="OFO2197" s="73"/>
      <c r="OFQ2197" s="62"/>
      <c r="OFS2197" s="73"/>
      <c r="OFU2197" s="62"/>
      <c r="OFW2197" s="73"/>
      <c r="OFY2197" s="62"/>
      <c r="OGA2197" s="73"/>
      <c r="OGC2197" s="62"/>
      <c r="OGE2197" s="73"/>
      <c r="OGG2197" s="62"/>
      <c r="OGI2197" s="73"/>
      <c r="OGK2197" s="62"/>
      <c r="OGM2197" s="73"/>
      <c r="OGO2197" s="62"/>
      <c r="OGQ2197" s="73"/>
      <c r="OGS2197" s="62"/>
      <c r="OGU2197" s="73"/>
      <c r="OGW2197" s="62"/>
      <c r="OGY2197" s="73"/>
      <c r="OHA2197" s="62"/>
      <c r="OHC2197" s="73"/>
      <c r="OHE2197" s="62"/>
      <c r="OHG2197" s="73"/>
      <c r="OHI2197" s="62"/>
      <c r="OHK2197" s="73"/>
      <c r="OHM2197" s="62"/>
      <c r="OHO2197" s="73"/>
      <c r="OHQ2197" s="62"/>
      <c r="OHS2197" s="73"/>
      <c r="OHU2197" s="62"/>
      <c r="OHW2197" s="73"/>
      <c r="OHY2197" s="62"/>
      <c r="OIA2197" s="73"/>
      <c r="OIC2197" s="62"/>
      <c r="OIE2197" s="73"/>
      <c r="OIG2197" s="62"/>
      <c r="OII2197" s="73"/>
      <c r="OIK2197" s="62"/>
      <c r="OIM2197" s="73"/>
      <c r="OIO2197" s="62"/>
      <c r="OIQ2197" s="73"/>
      <c r="OIS2197" s="62"/>
      <c r="OIU2197" s="73"/>
      <c r="OIW2197" s="62"/>
      <c r="OIY2197" s="73"/>
      <c r="OJA2197" s="62"/>
      <c r="OJC2197" s="73"/>
      <c r="OJE2197" s="62"/>
      <c r="OJG2197" s="73"/>
      <c r="OJI2197" s="62"/>
      <c r="OJK2197" s="73"/>
      <c r="OJM2197" s="62"/>
      <c r="OJO2197" s="73"/>
      <c r="OJQ2197" s="62"/>
      <c r="OJS2197" s="73"/>
      <c r="OJU2197" s="62"/>
      <c r="OJW2197" s="73"/>
      <c r="OJY2197" s="62"/>
      <c r="OKA2197" s="73"/>
      <c r="OKC2197" s="62"/>
      <c r="OKE2197" s="73"/>
      <c r="OKG2197" s="62"/>
      <c r="OKI2197" s="73"/>
      <c r="OKK2197" s="62"/>
      <c r="OKM2197" s="73"/>
      <c r="OKO2197" s="62"/>
      <c r="OKQ2197" s="73"/>
      <c r="OKS2197" s="62"/>
      <c r="OKU2197" s="73"/>
      <c r="OKW2197" s="62"/>
      <c r="OKY2197" s="73"/>
      <c r="OLA2197" s="62"/>
      <c r="OLC2197" s="73"/>
      <c r="OLE2197" s="62"/>
      <c r="OLG2197" s="73"/>
      <c r="OLI2197" s="62"/>
      <c r="OLK2197" s="73"/>
      <c r="OLM2197" s="62"/>
      <c r="OLO2197" s="73"/>
      <c r="OLQ2197" s="62"/>
      <c r="OLS2197" s="73"/>
      <c r="OLU2197" s="62"/>
      <c r="OLW2197" s="73"/>
      <c r="OLY2197" s="62"/>
      <c r="OMA2197" s="73"/>
      <c r="OMC2197" s="62"/>
      <c r="OME2197" s="73"/>
      <c r="OMG2197" s="62"/>
      <c r="OMI2197" s="73"/>
      <c r="OMK2197" s="62"/>
      <c r="OMM2197" s="73"/>
      <c r="OMO2197" s="62"/>
      <c r="OMQ2197" s="73"/>
      <c r="OMS2197" s="62"/>
      <c r="OMU2197" s="73"/>
      <c r="OMW2197" s="62"/>
      <c r="OMY2197" s="73"/>
      <c r="ONA2197" s="62"/>
      <c r="ONC2197" s="73"/>
      <c r="ONE2197" s="62"/>
      <c r="ONG2197" s="73"/>
      <c r="ONI2197" s="62"/>
      <c r="ONK2197" s="73"/>
      <c r="ONM2197" s="62"/>
      <c r="ONO2197" s="73"/>
      <c r="ONQ2197" s="62"/>
      <c r="ONS2197" s="73"/>
      <c r="ONU2197" s="62"/>
      <c r="ONW2197" s="73"/>
      <c r="ONY2197" s="62"/>
      <c r="OOA2197" s="73"/>
      <c r="OOC2197" s="62"/>
      <c r="OOE2197" s="73"/>
      <c r="OOG2197" s="62"/>
      <c r="OOI2197" s="73"/>
      <c r="OOK2197" s="62"/>
      <c r="OOM2197" s="73"/>
      <c r="OOO2197" s="62"/>
      <c r="OOQ2197" s="73"/>
      <c r="OOS2197" s="62"/>
      <c r="OOU2197" s="73"/>
      <c r="OOW2197" s="62"/>
      <c r="OOY2197" s="73"/>
      <c r="OPA2197" s="62"/>
      <c r="OPC2197" s="73"/>
      <c r="OPE2197" s="62"/>
      <c r="OPG2197" s="73"/>
      <c r="OPI2197" s="62"/>
      <c r="OPK2197" s="73"/>
      <c r="OPM2197" s="62"/>
      <c r="OPO2197" s="73"/>
      <c r="OPQ2197" s="62"/>
      <c r="OPS2197" s="73"/>
      <c r="OPU2197" s="62"/>
      <c r="OPW2197" s="73"/>
      <c r="OPY2197" s="62"/>
      <c r="OQA2197" s="73"/>
      <c r="OQC2197" s="62"/>
      <c r="OQE2197" s="73"/>
      <c r="OQG2197" s="62"/>
      <c r="OQI2197" s="73"/>
      <c r="OQK2197" s="62"/>
      <c r="OQM2197" s="73"/>
      <c r="OQO2197" s="62"/>
      <c r="OQQ2197" s="73"/>
      <c r="OQS2197" s="62"/>
      <c r="OQU2197" s="73"/>
      <c r="OQW2197" s="62"/>
      <c r="OQY2197" s="73"/>
      <c r="ORA2197" s="62"/>
      <c r="ORC2197" s="73"/>
      <c r="ORE2197" s="62"/>
      <c r="ORG2197" s="73"/>
      <c r="ORI2197" s="62"/>
      <c r="ORK2197" s="73"/>
      <c r="ORM2197" s="62"/>
      <c r="ORO2197" s="73"/>
      <c r="ORQ2197" s="62"/>
      <c r="ORS2197" s="73"/>
      <c r="ORU2197" s="62"/>
      <c r="ORW2197" s="73"/>
      <c r="ORY2197" s="62"/>
      <c r="OSA2197" s="73"/>
      <c r="OSC2197" s="62"/>
      <c r="OSE2197" s="73"/>
      <c r="OSG2197" s="62"/>
      <c r="OSI2197" s="73"/>
      <c r="OSK2197" s="62"/>
      <c r="OSM2197" s="73"/>
      <c r="OSO2197" s="62"/>
      <c r="OSQ2197" s="73"/>
      <c r="OSS2197" s="62"/>
      <c r="OSU2197" s="73"/>
      <c r="OSW2197" s="62"/>
      <c r="OSY2197" s="73"/>
      <c r="OTA2197" s="62"/>
      <c r="OTC2197" s="73"/>
      <c r="OTE2197" s="62"/>
      <c r="OTG2197" s="73"/>
      <c r="OTI2197" s="62"/>
      <c r="OTK2197" s="73"/>
      <c r="OTM2197" s="62"/>
      <c r="OTO2197" s="73"/>
      <c r="OTQ2197" s="62"/>
      <c r="OTS2197" s="73"/>
      <c r="OTU2197" s="62"/>
      <c r="OTW2197" s="73"/>
      <c r="OTY2197" s="62"/>
      <c r="OUA2197" s="73"/>
      <c r="OUC2197" s="62"/>
      <c r="OUE2197" s="73"/>
      <c r="OUG2197" s="62"/>
      <c r="OUI2197" s="73"/>
      <c r="OUK2197" s="62"/>
      <c r="OUM2197" s="73"/>
      <c r="OUO2197" s="62"/>
      <c r="OUQ2197" s="73"/>
      <c r="OUS2197" s="62"/>
      <c r="OUU2197" s="73"/>
      <c r="OUW2197" s="62"/>
      <c r="OUY2197" s="73"/>
      <c r="OVA2197" s="62"/>
      <c r="OVC2197" s="73"/>
      <c r="OVE2197" s="62"/>
      <c r="OVG2197" s="73"/>
      <c r="OVI2197" s="62"/>
      <c r="OVK2197" s="73"/>
      <c r="OVM2197" s="62"/>
      <c r="OVO2197" s="73"/>
      <c r="OVQ2197" s="62"/>
      <c r="OVS2197" s="73"/>
      <c r="OVU2197" s="62"/>
      <c r="OVW2197" s="73"/>
      <c r="OVY2197" s="62"/>
      <c r="OWA2197" s="73"/>
      <c r="OWC2197" s="62"/>
      <c r="OWE2197" s="73"/>
      <c r="OWG2197" s="62"/>
      <c r="OWI2197" s="73"/>
      <c r="OWK2197" s="62"/>
      <c r="OWM2197" s="73"/>
      <c r="OWO2197" s="62"/>
      <c r="OWQ2197" s="73"/>
      <c r="OWS2197" s="62"/>
      <c r="OWU2197" s="73"/>
      <c r="OWW2197" s="62"/>
      <c r="OWY2197" s="73"/>
      <c r="OXA2197" s="62"/>
      <c r="OXC2197" s="73"/>
      <c r="OXE2197" s="62"/>
      <c r="OXG2197" s="73"/>
      <c r="OXI2197" s="62"/>
      <c r="OXK2197" s="73"/>
      <c r="OXM2197" s="62"/>
      <c r="OXO2197" s="73"/>
      <c r="OXQ2197" s="62"/>
      <c r="OXS2197" s="73"/>
      <c r="OXU2197" s="62"/>
      <c r="OXW2197" s="73"/>
      <c r="OXY2197" s="62"/>
      <c r="OYA2197" s="73"/>
      <c r="OYC2197" s="62"/>
      <c r="OYE2197" s="73"/>
      <c r="OYG2197" s="62"/>
      <c r="OYI2197" s="73"/>
      <c r="OYK2197" s="62"/>
      <c r="OYM2197" s="73"/>
      <c r="OYO2197" s="62"/>
      <c r="OYQ2197" s="73"/>
      <c r="OYS2197" s="62"/>
      <c r="OYU2197" s="73"/>
      <c r="OYW2197" s="62"/>
      <c r="OYY2197" s="73"/>
      <c r="OZA2197" s="62"/>
      <c r="OZC2197" s="73"/>
      <c r="OZE2197" s="62"/>
      <c r="OZG2197" s="73"/>
      <c r="OZI2197" s="62"/>
      <c r="OZK2197" s="73"/>
      <c r="OZM2197" s="62"/>
      <c r="OZO2197" s="73"/>
      <c r="OZQ2197" s="62"/>
      <c r="OZS2197" s="73"/>
      <c r="OZU2197" s="62"/>
      <c r="OZW2197" s="73"/>
      <c r="OZY2197" s="62"/>
      <c r="PAA2197" s="73"/>
      <c r="PAC2197" s="62"/>
      <c r="PAE2197" s="73"/>
      <c r="PAG2197" s="62"/>
      <c r="PAI2197" s="73"/>
      <c r="PAK2197" s="62"/>
      <c r="PAM2197" s="73"/>
      <c r="PAO2197" s="62"/>
      <c r="PAQ2197" s="73"/>
      <c r="PAS2197" s="62"/>
      <c r="PAU2197" s="73"/>
      <c r="PAW2197" s="62"/>
      <c r="PAY2197" s="73"/>
      <c r="PBA2197" s="62"/>
      <c r="PBC2197" s="73"/>
      <c r="PBE2197" s="62"/>
      <c r="PBG2197" s="73"/>
      <c r="PBI2197" s="62"/>
      <c r="PBK2197" s="73"/>
      <c r="PBM2197" s="62"/>
      <c r="PBO2197" s="73"/>
      <c r="PBQ2197" s="62"/>
      <c r="PBS2197" s="73"/>
      <c r="PBU2197" s="62"/>
      <c r="PBW2197" s="73"/>
      <c r="PBY2197" s="62"/>
      <c r="PCA2197" s="73"/>
      <c r="PCC2197" s="62"/>
      <c r="PCE2197" s="73"/>
      <c r="PCG2197" s="62"/>
      <c r="PCI2197" s="73"/>
      <c r="PCK2197" s="62"/>
      <c r="PCM2197" s="73"/>
      <c r="PCO2197" s="62"/>
      <c r="PCQ2197" s="73"/>
      <c r="PCS2197" s="62"/>
      <c r="PCU2197" s="73"/>
      <c r="PCW2197" s="62"/>
      <c r="PCY2197" s="73"/>
      <c r="PDA2197" s="62"/>
      <c r="PDC2197" s="73"/>
      <c r="PDE2197" s="62"/>
      <c r="PDG2197" s="73"/>
      <c r="PDI2197" s="62"/>
      <c r="PDK2197" s="73"/>
      <c r="PDM2197" s="62"/>
      <c r="PDO2197" s="73"/>
      <c r="PDQ2197" s="62"/>
      <c r="PDS2197" s="73"/>
      <c r="PDU2197" s="62"/>
      <c r="PDW2197" s="73"/>
      <c r="PDY2197" s="62"/>
      <c r="PEA2197" s="73"/>
      <c r="PEC2197" s="62"/>
      <c r="PEE2197" s="73"/>
      <c r="PEG2197" s="62"/>
      <c r="PEI2197" s="73"/>
      <c r="PEK2197" s="62"/>
      <c r="PEM2197" s="73"/>
      <c r="PEO2197" s="62"/>
      <c r="PEQ2197" s="73"/>
      <c r="PES2197" s="62"/>
      <c r="PEU2197" s="73"/>
      <c r="PEW2197" s="62"/>
      <c r="PEY2197" s="73"/>
      <c r="PFA2197" s="62"/>
      <c r="PFC2197" s="73"/>
      <c r="PFE2197" s="62"/>
      <c r="PFG2197" s="73"/>
      <c r="PFI2197" s="62"/>
      <c r="PFK2197" s="73"/>
      <c r="PFM2197" s="62"/>
      <c r="PFO2197" s="73"/>
      <c r="PFQ2197" s="62"/>
      <c r="PFS2197" s="73"/>
      <c r="PFU2197" s="62"/>
      <c r="PFW2197" s="73"/>
      <c r="PFY2197" s="62"/>
      <c r="PGA2197" s="73"/>
      <c r="PGC2197" s="62"/>
      <c r="PGE2197" s="73"/>
      <c r="PGG2197" s="62"/>
      <c r="PGI2197" s="73"/>
      <c r="PGK2197" s="62"/>
      <c r="PGM2197" s="73"/>
      <c r="PGO2197" s="62"/>
      <c r="PGQ2197" s="73"/>
      <c r="PGS2197" s="62"/>
      <c r="PGU2197" s="73"/>
      <c r="PGW2197" s="62"/>
      <c r="PGY2197" s="73"/>
      <c r="PHA2197" s="62"/>
      <c r="PHC2197" s="73"/>
      <c r="PHE2197" s="62"/>
      <c r="PHG2197" s="73"/>
      <c r="PHI2197" s="62"/>
      <c r="PHK2197" s="73"/>
      <c r="PHM2197" s="62"/>
      <c r="PHO2197" s="73"/>
      <c r="PHQ2197" s="62"/>
      <c r="PHS2197" s="73"/>
      <c r="PHU2197" s="62"/>
      <c r="PHW2197" s="73"/>
      <c r="PHY2197" s="62"/>
      <c r="PIA2197" s="73"/>
      <c r="PIC2197" s="62"/>
      <c r="PIE2197" s="73"/>
      <c r="PIG2197" s="62"/>
      <c r="PII2197" s="73"/>
      <c r="PIK2197" s="62"/>
      <c r="PIM2197" s="73"/>
      <c r="PIO2197" s="62"/>
      <c r="PIQ2197" s="73"/>
      <c r="PIS2197" s="62"/>
      <c r="PIU2197" s="73"/>
      <c r="PIW2197" s="62"/>
      <c r="PIY2197" s="73"/>
      <c r="PJA2197" s="62"/>
      <c r="PJC2197" s="73"/>
      <c r="PJE2197" s="62"/>
      <c r="PJG2197" s="73"/>
      <c r="PJI2197" s="62"/>
      <c r="PJK2197" s="73"/>
      <c r="PJM2197" s="62"/>
      <c r="PJO2197" s="73"/>
      <c r="PJQ2197" s="62"/>
      <c r="PJS2197" s="73"/>
      <c r="PJU2197" s="62"/>
      <c r="PJW2197" s="73"/>
      <c r="PJY2197" s="62"/>
      <c r="PKA2197" s="73"/>
      <c r="PKC2197" s="62"/>
      <c r="PKE2197" s="73"/>
      <c r="PKG2197" s="62"/>
      <c r="PKI2197" s="73"/>
      <c r="PKK2197" s="62"/>
      <c r="PKM2197" s="73"/>
      <c r="PKO2197" s="62"/>
      <c r="PKQ2197" s="73"/>
      <c r="PKS2197" s="62"/>
      <c r="PKU2197" s="73"/>
      <c r="PKW2197" s="62"/>
      <c r="PKY2197" s="73"/>
      <c r="PLA2197" s="62"/>
      <c r="PLC2197" s="73"/>
      <c r="PLE2197" s="62"/>
      <c r="PLG2197" s="73"/>
      <c r="PLI2197" s="62"/>
      <c r="PLK2197" s="73"/>
      <c r="PLM2197" s="62"/>
      <c r="PLO2197" s="73"/>
      <c r="PLQ2197" s="62"/>
      <c r="PLS2197" s="73"/>
      <c r="PLU2197" s="62"/>
      <c r="PLW2197" s="73"/>
      <c r="PLY2197" s="62"/>
      <c r="PMA2197" s="73"/>
      <c r="PMC2197" s="62"/>
      <c r="PME2197" s="73"/>
      <c r="PMG2197" s="62"/>
      <c r="PMI2197" s="73"/>
      <c r="PMK2197" s="62"/>
      <c r="PMM2197" s="73"/>
      <c r="PMO2197" s="62"/>
      <c r="PMQ2197" s="73"/>
      <c r="PMS2197" s="62"/>
      <c r="PMU2197" s="73"/>
      <c r="PMW2197" s="62"/>
      <c r="PMY2197" s="73"/>
      <c r="PNA2197" s="62"/>
      <c r="PNC2197" s="73"/>
      <c r="PNE2197" s="62"/>
      <c r="PNG2197" s="73"/>
      <c r="PNI2197" s="62"/>
      <c r="PNK2197" s="73"/>
      <c r="PNM2197" s="62"/>
      <c r="PNO2197" s="73"/>
      <c r="PNQ2197" s="62"/>
      <c r="PNS2197" s="73"/>
      <c r="PNU2197" s="62"/>
      <c r="PNW2197" s="73"/>
      <c r="PNY2197" s="62"/>
      <c r="POA2197" s="73"/>
      <c r="POC2197" s="62"/>
      <c r="POE2197" s="73"/>
      <c r="POG2197" s="62"/>
      <c r="POI2197" s="73"/>
      <c r="POK2197" s="62"/>
      <c r="POM2197" s="73"/>
      <c r="POO2197" s="62"/>
      <c r="POQ2197" s="73"/>
      <c r="POS2197" s="62"/>
      <c r="POU2197" s="73"/>
      <c r="POW2197" s="62"/>
      <c r="POY2197" s="73"/>
      <c r="PPA2197" s="62"/>
      <c r="PPC2197" s="73"/>
      <c r="PPE2197" s="62"/>
      <c r="PPG2197" s="73"/>
      <c r="PPI2197" s="62"/>
      <c r="PPK2197" s="73"/>
      <c r="PPM2197" s="62"/>
      <c r="PPO2197" s="73"/>
      <c r="PPQ2197" s="62"/>
      <c r="PPS2197" s="73"/>
      <c r="PPU2197" s="62"/>
      <c r="PPW2197" s="73"/>
      <c r="PPY2197" s="62"/>
      <c r="PQA2197" s="73"/>
      <c r="PQC2197" s="62"/>
      <c r="PQE2197" s="73"/>
      <c r="PQG2197" s="62"/>
      <c r="PQI2197" s="73"/>
      <c r="PQK2197" s="62"/>
      <c r="PQM2197" s="73"/>
      <c r="PQO2197" s="62"/>
      <c r="PQQ2197" s="73"/>
      <c r="PQS2197" s="62"/>
      <c r="PQU2197" s="73"/>
      <c r="PQW2197" s="62"/>
      <c r="PQY2197" s="73"/>
      <c r="PRA2197" s="62"/>
      <c r="PRC2197" s="73"/>
      <c r="PRE2197" s="62"/>
      <c r="PRG2197" s="73"/>
      <c r="PRI2197" s="62"/>
      <c r="PRK2197" s="73"/>
      <c r="PRM2197" s="62"/>
      <c r="PRO2197" s="73"/>
      <c r="PRQ2197" s="62"/>
      <c r="PRS2197" s="73"/>
      <c r="PRU2197" s="62"/>
      <c r="PRW2197" s="73"/>
      <c r="PRY2197" s="62"/>
      <c r="PSA2197" s="73"/>
      <c r="PSC2197" s="62"/>
      <c r="PSE2197" s="73"/>
      <c r="PSG2197" s="62"/>
      <c r="PSI2197" s="73"/>
      <c r="PSK2197" s="62"/>
      <c r="PSM2197" s="73"/>
      <c r="PSO2197" s="62"/>
      <c r="PSQ2197" s="73"/>
      <c r="PSS2197" s="62"/>
      <c r="PSU2197" s="73"/>
      <c r="PSW2197" s="62"/>
      <c r="PSY2197" s="73"/>
      <c r="PTA2197" s="62"/>
      <c r="PTC2197" s="73"/>
      <c r="PTE2197" s="62"/>
      <c r="PTG2197" s="73"/>
      <c r="PTI2197" s="62"/>
      <c r="PTK2197" s="73"/>
      <c r="PTM2197" s="62"/>
      <c r="PTO2197" s="73"/>
      <c r="PTQ2197" s="62"/>
      <c r="PTS2197" s="73"/>
      <c r="PTU2197" s="62"/>
      <c r="PTW2197" s="73"/>
      <c r="PTY2197" s="62"/>
      <c r="PUA2197" s="73"/>
      <c r="PUC2197" s="62"/>
      <c r="PUE2197" s="73"/>
      <c r="PUG2197" s="62"/>
      <c r="PUI2197" s="73"/>
      <c r="PUK2197" s="62"/>
      <c r="PUM2197" s="73"/>
      <c r="PUO2197" s="62"/>
      <c r="PUQ2197" s="73"/>
      <c r="PUS2197" s="62"/>
      <c r="PUU2197" s="73"/>
      <c r="PUW2197" s="62"/>
      <c r="PUY2197" s="73"/>
      <c r="PVA2197" s="62"/>
      <c r="PVC2197" s="73"/>
      <c r="PVE2197" s="62"/>
      <c r="PVG2197" s="73"/>
      <c r="PVI2197" s="62"/>
      <c r="PVK2197" s="73"/>
      <c r="PVM2197" s="62"/>
      <c r="PVO2197" s="73"/>
      <c r="PVQ2197" s="62"/>
      <c r="PVS2197" s="73"/>
      <c r="PVU2197" s="62"/>
      <c r="PVW2197" s="73"/>
      <c r="PVY2197" s="62"/>
      <c r="PWA2197" s="73"/>
      <c r="PWC2197" s="62"/>
      <c r="PWE2197" s="73"/>
      <c r="PWG2197" s="62"/>
      <c r="PWI2197" s="73"/>
      <c r="PWK2197" s="62"/>
      <c r="PWM2197" s="73"/>
      <c r="PWO2197" s="62"/>
      <c r="PWQ2197" s="73"/>
      <c r="PWS2197" s="62"/>
      <c r="PWU2197" s="73"/>
      <c r="PWW2197" s="62"/>
      <c r="PWY2197" s="73"/>
      <c r="PXA2197" s="62"/>
      <c r="PXC2197" s="73"/>
      <c r="PXE2197" s="62"/>
      <c r="PXG2197" s="73"/>
      <c r="PXI2197" s="62"/>
      <c r="PXK2197" s="73"/>
      <c r="PXM2197" s="62"/>
      <c r="PXO2197" s="73"/>
      <c r="PXQ2197" s="62"/>
      <c r="PXS2197" s="73"/>
      <c r="PXU2197" s="62"/>
      <c r="PXW2197" s="73"/>
      <c r="PXY2197" s="62"/>
      <c r="PYA2197" s="73"/>
      <c r="PYC2197" s="62"/>
      <c r="PYE2197" s="73"/>
      <c r="PYG2197" s="62"/>
      <c r="PYI2197" s="73"/>
      <c r="PYK2197" s="62"/>
      <c r="PYM2197" s="73"/>
      <c r="PYO2197" s="62"/>
      <c r="PYQ2197" s="73"/>
      <c r="PYS2197" s="62"/>
      <c r="PYU2197" s="73"/>
      <c r="PYW2197" s="62"/>
      <c r="PYY2197" s="73"/>
      <c r="PZA2197" s="62"/>
      <c r="PZC2197" s="73"/>
      <c r="PZE2197" s="62"/>
      <c r="PZG2197" s="73"/>
      <c r="PZI2197" s="62"/>
      <c r="PZK2197" s="73"/>
      <c r="PZM2197" s="62"/>
      <c r="PZO2197" s="73"/>
      <c r="PZQ2197" s="62"/>
      <c r="PZS2197" s="73"/>
      <c r="PZU2197" s="62"/>
      <c r="PZW2197" s="73"/>
      <c r="PZY2197" s="62"/>
      <c r="QAA2197" s="73"/>
      <c r="QAC2197" s="62"/>
      <c r="QAE2197" s="73"/>
      <c r="QAG2197" s="62"/>
      <c r="QAI2197" s="73"/>
      <c r="QAK2197" s="62"/>
      <c r="QAM2197" s="73"/>
      <c r="QAO2197" s="62"/>
      <c r="QAQ2197" s="73"/>
      <c r="QAS2197" s="62"/>
      <c r="QAU2197" s="73"/>
      <c r="QAW2197" s="62"/>
      <c r="QAY2197" s="73"/>
      <c r="QBA2197" s="62"/>
      <c r="QBC2197" s="73"/>
      <c r="QBE2197" s="62"/>
      <c r="QBG2197" s="73"/>
      <c r="QBI2197" s="62"/>
      <c r="QBK2197" s="73"/>
      <c r="QBM2197" s="62"/>
      <c r="QBO2197" s="73"/>
      <c r="QBQ2197" s="62"/>
      <c r="QBS2197" s="73"/>
      <c r="QBU2197" s="62"/>
      <c r="QBW2197" s="73"/>
      <c r="QBY2197" s="62"/>
      <c r="QCA2197" s="73"/>
      <c r="QCC2197" s="62"/>
      <c r="QCE2197" s="73"/>
      <c r="QCG2197" s="62"/>
      <c r="QCI2197" s="73"/>
      <c r="QCK2197" s="62"/>
      <c r="QCM2197" s="73"/>
      <c r="QCO2197" s="62"/>
      <c r="QCQ2197" s="73"/>
      <c r="QCS2197" s="62"/>
      <c r="QCU2197" s="73"/>
      <c r="QCW2197" s="62"/>
      <c r="QCY2197" s="73"/>
      <c r="QDA2197" s="62"/>
      <c r="QDC2197" s="73"/>
      <c r="QDE2197" s="62"/>
      <c r="QDG2197" s="73"/>
      <c r="QDI2197" s="62"/>
      <c r="QDK2197" s="73"/>
      <c r="QDM2197" s="62"/>
      <c r="QDO2197" s="73"/>
      <c r="QDQ2197" s="62"/>
      <c r="QDS2197" s="73"/>
      <c r="QDU2197" s="62"/>
      <c r="QDW2197" s="73"/>
      <c r="QDY2197" s="62"/>
      <c r="QEA2197" s="73"/>
      <c r="QEC2197" s="62"/>
      <c r="QEE2197" s="73"/>
      <c r="QEG2197" s="62"/>
      <c r="QEI2197" s="73"/>
      <c r="QEK2197" s="62"/>
      <c r="QEM2197" s="73"/>
      <c r="QEO2197" s="62"/>
      <c r="QEQ2197" s="73"/>
      <c r="QES2197" s="62"/>
      <c r="QEU2197" s="73"/>
      <c r="QEW2197" s="62"/>
      <c r="QEY2197" s="73"/>
      <c r="QFA2197" s="62"/>
      <c r="QFC2197" s="73"/>
      <c r="QFE2197" s="62"/>
      <c r="QFG2197" s="73"/>
      <c r="QFI2197" s="62"/>
      <c r="QFK2197" s="73"/>
      <c r="QFM2197" s="62"/>
      <c r="QFO2197" s="73"/>
      <c r="QFQ2197" s="62"/>
      <c r="QFS2197" s="73"/>
      <c r="QFU2197" s="62"/>
      <c r="QFW2197" s="73"/>
      <c r="QFY2197" s="62"/>
      <c r="QGA2197" s="73"/>
      <c r="QGC2197" s="62"/>
      <c r="QGE2197" s="73"/>
      <c r="QGG2197" s="62"/>
      <c r="QGI2197" s="73"/>
      <c r="QGK2197" s="62"/>
      <c r="QGM2197" s="73"/>
      <c r="QGO2197" s="62"/>
      <c r="QGQ2197" s="73"/>
      <c r="QGS2197" s="62"/>
      <c r="QGU2197" s="73"/>
      <c r="QGW2197" s="62"/>
      <c r="QGY2197" s="73"/>
      <c r="QHA2197" s="62"/>
      <c r="QHC2197" s="73"/>
      <c r="QHE2197" s="62"/>
      <c r="QHG2197" s="73"/>
      <c r="QHI2197" s="62"/>
      <c r="QHK2197" s="73"/>
      <c r="QHM2197" s="62"/>
      <c r="QHO2197" s="73"/>
      <c r="QHQ2197" s="62"/>
      <c r="QHS2197" s="73"/>
      <c r="QHU2197" s="62"/>
      <c r="QHW2197" s="73"/>
      <c r="QHY2197" s="62"/>
      <c r="QIA2197" s="73"/>
      <c r="QIC2197" s="62"/>
      <c r="QIE2197" s="73"/>
      <c r="QIG2197" s="62"/>
      <c r="QII2197" s="73"/>
      <c r="QIK2197" s="62"/>
      <c r="QIM2197" s="73"/>
      <c r="QIO2197" s="62"/>
      <c r="QIQ2197" s="73"/>
      <c r="QIS2197" s="62"/>
      <c r="QIU2197" s="73"/>
      <c r="QIW2197" s="62"/>
      <c r="QIY2197" s="73"/>
      <c r="QJA2197" s="62"/>
      <c r="QJC2197" s="73"/>
      <c r="QJE2197" s="62"/>
      <c r="QJG2197" s="73"/>
      <c r="QJI2197" s="62"/>
      <c r="QJK2197" s="73"/>
      <c r="QJM2197" s="62"/>
      <c r="QJO2197" s="73"/>
      <c r="QJQ2197" s="62"/>
      <c r="QJS2197" s="73"/>
      <c r="QJU2197" s="62"/>
      <c r="QJW2197" s="73"/>
      <c r="QJY2197" s="62"/>
      <c r="QKA2197" s="73"/>
      <c r="QKC2197" s="62"/>
      <c r="QKE2197" s="73"/>
      <c r="QKG2197" s="62"/>
      <c r="QKI2197" s="73"/>
      <c r="QKK2197" s="62"/>
      <c r="QKM2197" s="73"/>
      <c r="QKO2197" s="62"/>
      <c r="QKQ2197" s="73"/>
      <c r="QKS2197" s="62"/>
      <c r="QKU2197" s="73"/>
      <c r="QKW2197" s="62"/>
      <c r="QKY2197" s="73"/>
      <c r="QLA2197" s="62"/>
      <c r="QLC2197" s="73"/>
      <c r="QLE2197" s="62"/>
      <c r="QLG2197" s="73"/>
      <c r="QLI2197" s="62"/>
      <c r="QLK2197" s="73"/>
      <c r="QLM2197" s="62"/>
      <c r="QLO2197" s="73"/>
      <c r="QLQ2197" s="62"/>
      <c r="QLS2197" s="73"/>
      <c r="QLU2197" s="62"/>
      <c r="QLW2197" s="73"/>
      <c r="QLY2197" s="62"/>
      <c r="QMA2197" s="73"/>
      <c r="QMC2197" s="62"/>
      <c r="QME2197" s="73"/>
      <c r="QMG2197" s="62"/>
      <c r="QMI2197" s="73"/>
      <c r="QMK2197" s="62"/>
      <c r="QMM2197" s="73"/>
      <c r="QMO2197" s="62"/>
      <c r="QMQ2197" s="73"/>
      <c r="QMS2197" s="62"/>
      <c r="QMU2197" s="73"/>
      <c r="QMW2197" s="62"/>
      <c r="QMY2197" s="73"/>
      <c r="QNA2197" s="62"/>
      <c r="QNC2197" s="73"/>
      <c r="QNE2197" s="62"/>
      <c r="QNG2197" s="73"/>
      <c r="QNI2197" s="62"/>
      <c r="QNK2197" s="73"/>
      <c r="QNM2197" s="62"/>
      <c r="QNO2197" s="73"/>
      <c r="QNQ2197" s="62"/>
      <c r="QNS2197" s="73"/>
      <c r="QNU2197" s="62"/>
      <c r="QNW2197" s="73"/>
      <c r="QNY2197" s="62"/>
      <c r="QOA2197" s="73"/>
      <c r="QOC2197" s="62"/>
      <c r="QOE2197" s="73"/>
      <c r="QOG2197" s="62"/>
      <c r="QOI2197" s="73"/>
      <c r="QOK2197" s="62"/>
      <c r="QOM2197" s="73"/>
      <c r="QOO2197" s="62"/>
      <c r="QOQ2197" s="73"/>
      <c r="QOS2197" s="62"/>
      <c r="QOU2197" s="73"/>
      <c r="QOW2197" s="62"/>
      <c r="QOY2197" s="73"/>
      <c r="QPA2197" s="62"/>
      <c r="QPC2197" s="73"/>
      <c r="QPE2197" s="62"/>
      <c r="QPG2197" s="73"/>
      <c r="QPI2197" s="62"/>
      <c r="QPK2197" s="73"/>
      <c r="QPM2197" s="62"/>
      <c r="QPO2197" s="73"/>
      <c r="QPQ2197" s="62"/>
      <c r="QPS2197" s="73"/>
      <c r="QPU2197" s="62"/>
      <c r="QPW2197" s="73"/>
      <c r="QPY2197" s="62"/>
      <c r="QQA2197" s="73"/>
      <c r="QQC2197" s="62"/>
      <c r="QQE2197" s="73"/>
      <c r="QQG2197" s="62"/>
      <c r="QQI2197" s="73"/>
      <c r="QQK2197" s="62"/>
      <c r="QQM2197" s="73"/>
      <c r="QQO2197" s="62"/>
      <c r="QQQ2197" s="73"/>
      <c r="QQS2197" s="62"/>
      <c r="QQU2197" s="73"/>
      <c r="QQW2197" s="62"/>
      <c r="QQY2197" s="73"/>
      <c r="QRA2197" s="62"/>
      <c r="QRC2197" s="73"/>
      <c r="QRE2197" s="62"/>
      <c r="QRG2197" s="73"/>
      <c r="QRI2197" s="62"/>
      <c r="QRK2197" s="73"/>
      <c r="QRM2197" s="62"/>
      <c r="QRO2197" s="73"/>
      <c r="QRQ2197" s="62"/>
      <c r="QRS2197" s="73"/>
      <c r="QRU2197" s="62"/>
      <c r="QRW2197" s="73"/>
      <c r="QRY2197" s="62"/>
      <c r="QSA2197" s="73"/>
      <c r="QSC2197" s="62"/>
      <c r="QSE2197" s="73"/>
      <c r="QSG2197" s="62"/>
      <c r="QSI2197" s="73"/>
      <c r="QSK2197" s="62"/>
      <c r="QSM2197" s="73"/>
      <c r="QSO2197" s="62"/>
      <c r="QSQ2197" s="73"/>
      <c r="QSS2197" s="62"/>
      <c r="QSU2197" s="73"/>
      <c r="QSW2197" s="62"/>
      <c r="QSY2197" s="73"/>
      <c r="QTA2197" s="62"/>
      <c r="QTC2197" s="73"/>
      <c r="QTE2197" s="62"/>
      <c r="QTG2197" s="73"/>
      <c r="QTI2197" s="62"/>
      <c r="QTK2197" s="73"/>
      <c r="QTM2197" s="62"/>
      <c r="QTO2197" s="73"/>
      <c r="QTQ2197" s="62"/>
      <c r="QTS2197" s="73"/>
      <c r="QTU2197" s="62"/>
      <c r="QTW2197" s="73"/>
      <c r="QTY2197" s="62"/>
      <c r="QUA2197" s="73"/>
      <c r="QUC2197" s="62"/>
      <c r="QUE2197" s="73"/>
      <c r="QUG2197" s="62"/>
      <c r="QUI2197" s="73"/>
      <c r="QUK2197" s="62"/>
      <c r="QUM2197" s="73"/>
      <c r="QUO2197" s="62"/>
      <c r="QUQ2197" s="73"/>
      <c r="QUS2197" s="62"/>
      <c r="QUU2197" s="73"/>
      <c r="QUW2197" s="62"/>
      <c r="QUY2197" s="73"/>
      <c r="QVA2197" s="62"/>
      <c r="QVC2197" s="73"/>
      <c r="QVE2197" s="62"/>
      <c r="QVG2197" s="73"/>
      <c r="QVI2197" s="62"/>
      <c r="QVK2197" s="73"/>
      <c r="QVM2197" s="62"/>
      <c r="QVO2197" s="73"/>
      <c r="QVQ2197" s="62"/>
      <c r="QVS2197" s="73"/>
      <c r="QVU2197" s="62"/>
      <c r="QVW2197" s="73"/>
      <c r="QVY2197" s="62"/>
      <c r="QWA2197" s="73"/>
      <c r="QWC2197" s="62"/>
      <c r="QWE2197" s="73"/>
      <c r="QWG2197" s="62"/>
      <c r="QWI2197" s="73"/>
      <c r="QWK2197" s="62"/>
      <c r="QWM2197" s="73"/>
      <c r="QWO2197" s="62"/>
      <c r="QWQ2197" s="73"/>
      <c r="QWS2197" s="62"/>
      <c r="QWU2197" s="73"/>
      <c r="QWW2197" s="62"/>
      <c r="QWY2197" s="73"/>
      <c r="QXA2197" s="62"/>
      <c r="QXC2197" s="73"/>
      <c r="QXE2197" s="62"/>
      <c r="QXG2197" s="73"/>
      <c r="QXI2197" s="62"/>
      <c r="QXK2197" s="73"/>
      <c r="QXM2197" s="62"/>
      <c r="QXO2197" s="73"/>
      <c r="QXQ2197" s="62"/>
      <c r="QXS2197" s="73"/>
      <c r="QXU2197" s="62"/>
      <c r="QXW2197" s="73"/>
      <c r="QXY2197" s="62"/>
      <c r="QYA2197" s="73"/>
      <c r="QYC2197" s="62"/>
      <c r="QYE2197" s="73"/>
      <c r="QYG2197" s="62"/>
      <c r="QYI2197" s="73"/>
      <c r="QYK2197" s="62"/>
      <c r="QYM2197" s="73"/>
      <c r="QYO2197" s="62"/>
      <c r="QYQ2197" s="73"/>
      <c r="QYS2197" s="62"/>
      <c r="QYU2197" s="73"/>
      <c r="QYW2197" s="62"/>
      <c r="QYY2197" s="73"/>
      <c r="QZA2197" s="62"/>
      <c r="QZC2197" s="73"/>
      <c r="QZE2197" s="62"/>
      <c r="QZG2197" s="73"/>
      <c r="QZI2197" s="62"/>
      <c r="QZK2197" s="73"/>
      <c r="QZM2197" s="62"/>
      <c r="QZO2197" s="73"/>
      <c r="QZQ2197" s="62"/>
      <c r="QZS2197" s="73"/>
      <c r="QZU2197" s="62"/>
      <c r="QZW2197" s="73"/>
      <c r="QZY2197" s="62"/>
      <c r="RAA2197" s="73"/>
      <c r="RAC2197" s="62"/>
      <c r="RAE2197" s="73"/>
      <c r="RAG2197" s="62"/>
      <c r="RAI2197" s="73"/>
      <c r="RAK2197" s="62"/>
      <c r="RAM2197" s="73"/>
      <c r="RAO2197" s="62"/>
      <c r="RAQ2197" s="73"/>
      <c r="RAS2197" s="62"/>
      <c r="RAU2197" s="73"/>
      <c r="RAW2197" s="62"/>
      <c r="RAY2197" s="73"/>
      <c r="RBA2197" s="62"/>
      <c r="RBC2197" s="73"/>
      <c r="RBE2197" s="62"/>
      <c r="RBG2197" s="73"/>
      <c r="RBI2197" s="62"/>
      <c r="RBK2197" s="73"/>
      <c r="RBM2197" s="62"/>
      <c r="RBO2197" s="73"/>
      <c r="RBQ2197" s="62"/>
      <c r="RBS2197" s="73"/>
      <c r="RBU2197" s="62"/>
      <c r="RBW2197" s="73"/>
      <c r="RBY2197" s="62"/>
      <c r="RCA2197" s="73"/>
      <c r="RCC2197" s="62"/>
      <c r="RCE2197" s="73"/>
      <c r="RCG2197" s="62"/>
      <c r="RCI2197" s="73"/>
      <c r="RCK2197" s="62"/>
      <c r="RCM2197" s="73"/>
      <c r="RCO2197" s="62"/>
      <c r="RCQ2197" s="73"/>
      <c r="RCS2197" s="62"/>
      <c r="RCU2197" s="73"/>
      <c r="RCW2197" s="62"/>
      <c r="RCY2197" s="73"/>
      <c r="RDA2197" s="62"/>
      <c r="RDC2197" s="73"/>
      <c r="RDE2197" s="62"/>
      <c r="RDG2197" s="73"/>
      <c r="RDI2197" s="62"/>
      <c r="RDK2197" s="73"/>
      <c r="RDM2197" s="62"/>
      <c r="RDO2197" s="73"/>
      <c r="RDQ2197" s="62"/>
      <c r="RDS2197" s="73"/>
      <c r="RDU2197" s="62"/>
      <c r="RDW2197" s="73"/>
      <c r="RDY2197" s="62"/>
      <c r="REA2197" s="73"/>
      <c r="REC2197" s="62"/>
      <c r="REE2197" s="73"/>
      <c r="REG2197" s="62"/>
      <c r="REI2197" s="73"/>
      <c r="REK2197" s="62"/>
      <c r="REM2197" s="73"/>
      <c r="REO2197" s="62"/>
      <c r="REQ2197" s="73"/>
      <c r="RES2197" s="62"/>
      <c r="REU2197" s="73"/>
      <c r="REW2197" s="62"/>
      <c r="REY2197" s="73"/>
      <c r="RFA2197" s="62"/>
      <c r="RFC2197" s="73"/>
      <c r="RFE2197" s="62"/>
      <c r="RFG2197" s="73"/>
      <c r="RFI2197" s="62"/>
      <c r="RFK2197" s="73"/>
      <c r="RFM2197" s="62"/>
      <c r="RFO2197" s="73"/>
      <c r="RFQ2197" s="62"/>
      <c r="RFS2197" s="73"/>
      <c r="RFU2197" s="62"/>
      <c r="RFW2197" s="73"/>
      <c r="RFY2197" s="62"/>
      <c r="RGA2197" s="73"/>
      <c r="RGC2197" s="62"/>
      <c r="RGE2197" s="73"/>
      <c r="RGG2197" s="62"/>
      <c r="RGI2197" s="73"/>
      <c r="RGK2197" s="62"/>
      <c r="RGM2197" s="73"/>
      <c r="RGO2197" s="62"/>
      <c r="RGQ2197" s="73"/>
      <c r="RGS2197" s="62"/>
      <c r="RGU2197" s="73"/>
      <c r="RGW2197" s="62"/>
      <c r="RGY2197" s="73"/>
      <c r="RHA2197" s="62"/>
      <c r="RHC2197" s="73"/>
      <c r="RHE2197" s="62"/>
      <c r="RHG2197" s="73"/>
      <c r="RHI2197" s="62"/>
      <c r="RHK2197" s="73"/>
      <c r="RHM2197" s="62"/>
      <c r="RHO2197" s="73"/>
      <c r="RHQ2197" s="62"/>
      <c r="RHS2197" s="73"/>
      <c r="RHU2197" s="62"/>
      <c r="RHW2197" s="73"/>
      <c r="RHY2197" s="62"/>
      <c r="RIA2197" s="73"/>
      <c r="RIC2197" s="62"/>
      <c r="RIE2197" s="73"/>
      <c r="RIG2197" s="62"/>
      <c r="RII2197" s="73"/>
      <c r="RIK2197" s="62"/>
      <c r="RIM2197" s="73"/>
      <c r="RIO2197" s="62"/>
      <c r="RIQ2197" s="73"/>
      <c r="RIS2197" s="62"/>
      <c r="RIU2197" s="73"/>
      <c r="RIW2197" s="62"/>
      <c r="RIY2197" s="73"/>
      <c r="RJA2197" s="62"/>
      <c r="RJC2197" s="73"/>
      <c r="RJE2197" s="62"/>
      <c r="RJG2197" s="73"/>
      <c r="RJI2197" s="62"/>
      <c r="RJK2197" s="73"/>
      <c r="RJM2197" s="62"/>
      <c r="RJO2197" s="73"/>
      <c r="RJQ2197" s="62"/>
      <c r="RJS2197" s="73"/>
      <c r="RJU2197" s="62"/>
      <c r="RJW2197" s="73"/>
      <c r="RJY2197" s="62"/>
      <c r="RKA2197" s="73"/>
      <c r="RKC2197" s="62"/>
      <c r="RKE2197" s="73"/>
      <c r="RKG2197" s="62"/>
      <c r="RKI2197" s="73"/>
      <c r="RKK2197" s="62"/>
      <c r="RKM2197" s="73"/>
      <c r="RKO2197" s="62"/>
      <c r="RKQ2197" s="73"/>
      <c r="RKS2197" s="62"/>
      <c r="RKU2197" s="73"/>
      <c r="RKW2197" s="62"/>
      <c r="RKY2197" s="73"/>
      <c r="RLA2197" s="62"/>
      <c r="RLC2197" s="73"/>
      <c r="RLE2197" s="62"/>
      <c r="RLG2197" s="73"/>
      <c r="RLI2197" s="62"/>
      <c r="RLK2197" s="73"/>
      <c r="RLM2197" s="62"/>
      <c r="RLO2197" s="73"/>
      <c r="RLQ2197" s="62"/>
      <c r="RLS2197" s="73"/>
      <c r="RLU2197" s="62"/>
      <c r="RLW2197" s="73"/>
      <c r="RLY2197" s="62"/>
      <c r="RMA2197" s="73"/>
      <c r="RMC2197" s="62"/>
      <c r="RME2197" s="73"/>
      <c r="RMG2197" s="62"/>
      <c r="RMI2197" s="73"/>
      <c r="RMK2197" s="62"/>
      <c r="RMM2197" s="73"/>
      <c r="RMO2197" s="62"/>
      <c r="RMQ2197" s="73"/>
      <c r="RMS2197" s="62"/>
      <c r="RMU2197" s="73"/>
      <c r="RMW2197" s="62"/>
      <c r="RMY2197" s="73"/>
      <c r="RNA2197" s="62"/>
      <c r="RNC2197" s="73"/>
      <c r="RNE2197" s="62"/>
      <c r="RNG2197" s="73"/>
      <c r="RNI2197" s="62"/>
      <c r="RNK2197" s="73"/>
      <c r="RNM2197" s="62"/>
      <c r="RNO2197" s="73"/>
      <c r="RNQ2197" s="62"/>
      <c r="RNS2197" s="73"/>
      <c r="RNU2197" s="62"/>
      <c r="RNW2197" s="73"/>
      <c r="RNY2197" s="62"/>
      <c r="ROA2197" s="73"/>
      <c r="ROC2197" s="62"/>
      <c r="ROE2197" s="73"/>
      <c r="ROG2197" s="62"/>
      <c r="ROI2197" s="73"/>
      <c r="ROK2197" s="62"/>
      <c r="ROM2197" s="73"/>
      <c r="ROO2197" s="62"/>
      <c r="ROQ2197" s="73"/>
      <c r="ROS2197" s="62"/>
      <c r="ROU2197" s="73"/>
      <c r="ROW2197" s="62"/>
      <c r="ROY2197" s="73"/>
      <c r="RPA2197" s="62"/>
      <c r="RPC2197" s="73"/>
      <c r="RPE2197" s="62"/>
      <c r="RPG2197" s="73"/>
      <c r="RPI2197" s="62"/>
      <c r="RPK2197" s="73"/>
      <c r="RPM2197" s="62"/>
      <c r="RPO2197" s="73"/>
      <c r="RPQ2197" s="62"/>
      <c r="RPS2197" s="73"/>
      <c r="RPU2197" s="62"/>
      <c r="RPW2197" s="73"/>
      <c r="RPY2197" s="62"/>
      <c r="RQA2197" s="73"/>
      <c r="RQC2197" s="62"/>
      <c r="RQE2197" s="73"/>
      <c r="RQG2197" s="62"/>
      <c r="RQI2197" s="73"/>
      <c r="RQK2197" s="62"/>
      <c r="RQM2197" s="73"/>
      <c r="RQO2197" s="62"/>
      <c r="RQQ2197" s="73"/>
      <c r="RQS2197" s="62"/>
      <c r="RQU2197" s="73"/>
      <c r="RQW2197" s="62"/>
      <c r="RQY2197" s="73"/>
      <c r="RRA2197" s="62"/>
      <c r="RRC2197" s="73"/>
      <c r="RRE2197" s="62"/>
      <c r="RRG2197" s="73"/>
      <c r="RRI2197" s="62"/>
      <c r="RRK2197" s="73"/>
      <c r="RRM2197" s="62"/>
      <c r="RRO2197" s="73"/>
      <c r="RRQ2197" s="62"/>
      <c r="RRS2197" s="73"/>
      <c r="RRU2197" s="62"/>
      <c r="RRW2197" s="73"/>
      <c r="RRY2197" s="62"/>
      <c r="RSA2197" s="73"/>
      <c r="RSC2197" s="62"/>
      <c r="RSE2197" s="73"/>
      <c r="RSG2197" s="62"/>
      <c r="RSI2197" s="73"/>
      <c r="RSK2197" s="62"/>
      <c r="RSM2197" s="73"/>
      <c r="RSO2197" s="62"/>
      <c r="RSQ2197" s="73"/>
      <c r="RSS2197" s="62"/>
      <c r="RSU2197" s="73"/>
      <c r="RSW2197" s="62"/>
      <c r="RSY2197" s="73"/>
      <c r="RTA2197" s="62"/>
      <c r="RTC2197" s="73"/>
      <c r="RTE2197" s="62"/>
      <c r="RTG2197" s="73"/>
      <c r="RTI2197" s="62"/>
      <c r="RTK2197" s="73"/>
      <c r="RTM2197" s="62"/>
      <c r="RTO2197" s="73"/>
      <c r="RTQ2197" s="62"/>
      <c r="RTS2197" s="73"/>
      <c r="RTU2197" s="62"/>
      <c r="RTW2197" s="73"/>
      <c r="RTY2197" s="62"/>
      <c r="RUA2197" s="73"/>
      <c r="RUC2197" s="62"/>
      <c r="RUE2197" s="73"/>
      <c r="RUG2197" s="62"/>
      <c r="RUI2197" s="73"/>
      <c r="RUK2197" s="62"/>
      <c r="RUM2197" s="73"/>
      <c r="RUO2197" s="62"/>
      <c r="RUQ2197" s="73"/>
      <c r="RUS2197" s="62"/>
      <c r="RUU2197" s="73"/>
      <c r="RUW2197" s="62"/>
      <c r="RUY2197" s="73"/>
      <c r="RVA2197" s="62"/>
      <c r="RVC2197" s="73"/>
      <c r="RVE2197" s="62"/>
      <c r="RVG2197" s="73"/>
      <c r="RVI2197" s="62"/>
      <c r="RVK2197" s="73"/>
      <c r="RVM2197" s="62"/>
      <c r="RVO2197" s="73"/>
      <c r="RVQ2197" s="62"/>
      <c r="RVS2197" s="73"/>
      <c r="RVU2197" s="62"/>
      <c r="RVW2197" s="73"/>
      <c r="RVY2197" s="62"/>
      <c r="RWA2197" s="73"/>
      <c r="RWC2197" s="62"/>
      <c r="RWE2197" s="73"/>
      <c r="RWG2197" s="62"/>
      <c r="RWI2197" s="73"/>
      <c r="RWK2197" s="62"/>
      <c r="RWM2197" s="73"/>
      <c r="RWO2197" s="62"/>
      <c r="RWQ2197" s="73"/>
      <c r="RWS2197" s="62"/>
      <c r="RWU2197" s="73"/>
      <c r="RWW2197" s="62"/>
      <c r="RWY2197" s="73"/>
      <c r="RXA2197" s="62"/>
      <c r="RXC2197" s="73"/>
      <c r="RXE2197" s="62"/>
      <c r="RXG2197" s="73"/>
      <c r="RXI2197" s="62"/>
      <c r="RXK2197" s="73"/>
      <c r="RXM2197" s="62"/>
      <c r="RXO2197" s="73"/>
      <c r="RXQ2197" s="62"/>
      <c r="RXS2197" s="73"/>
      <c r="RXU2197" s="62"/>
      <c r="RXW2197" s="73"/>
      <c r="RXY2197" s="62"/>
      <c r="RYA2197" s="73"/>
      <c r="RYC2197" s="62"/>
      <c r="RYE2197" s="73"/>
      <c r="RYG2197" s="62"/>
      <c r="RYI2197" s="73"/>
      <c r="RYK2197" s="62"/>
      <c r="RYM2197" s="73"/>
      <c r="RYO2197" s="62"/>
      <c r="RYQ2197" s="73"/>
      <c r="RYS2197" s="62"/>
      <c r="RYU2197" s="73"/>
      <c r="RYW2197" s="62"/>
      <c r="RYY2197" s="73"/>
      <c r="RZA2197" s="62"/>
      <c r="RZC2197" s="73"/>
      <c r="RZE2197" s="62"/>
      <c r="RZG2197" s="73"/>
      <c r="RZI2197" s="62"/>
      <c r="RZK2197" s="73"/>
      <c r="RZM2197" s="62"/>
      <c r="RZO2197" s="73"/>
      <c r="RZQ2197" s="62"/>
      <c r="RZS2197" s="73"/>
      <c r="RZU2197" s="62"/>
      <c r="RZW2197" s="73"/>
      <c r="RZY2197" s="62"/>
      <c r="SAA2197" s="73"/>
      <c r="SAC2197" s="62"/>
      <c r="SAE2197" s="73"/>
      <c r="SAG2197" s="62"/>
      <c r="SAI2197" s="73"/>
      <c r="SAK2197" s="62"/>
      <c r="SAM2197" s="73"/>
      <c r="SAO2197" s="62"/>
      <c r="SAQ2197" s="73"/>
      <c r="SAS2197" s="62"/>
      <c r="SAU2197" s="73"/>
      <c r="SAW2197" s="62"/>
      <c r="SAY2197" s="73"/>
      <c r="SBA2197" s="62"/>
      <c r="SBC2197" s="73"/>
      <c r="SBE2197" s="62"/>
      <c r="SBG2197" s="73"/>
      <c r="SBI2197" s="62"/>
      <c r="SBK2197" s="73"/>
      <c r="SBM2197" s="62"/>
      <c r="SBO2197" s="73"/>
      <c r="SBQ2197" s="62"/>
      <c r="SBS2197" s="73"/>
      <c r="SBU2197" s="62"/>
      <c r="SBW2197" s="73"/>
      <c r="SBY2197" s="62"/>
      <c r="SCA2197" s="73"/>
      <c r="SCC2197" s="62"/>
      <c r="SCE2197" s="73"/>
      <c r="SCG2197" s="62"/>
      <c r="SCI2197" s="73"/>
      <c r="SCK2197" s="62"/>
      <c r="SCM2197" s="73"/>
      <c r="SCO2197" s="62"/>
      <c r="SCQ2197" s="73"/>
      <c r="SCS2197" s="62"/>
      <c r="SCU2197" s="73"/>
      <c r="SCW2197" s="62"/>
      <c r="SCY2197" s="73"/>
      <c r="SDA2197" s="62"/>
      <c r="SDC2197" s="73"/>
      <c r="SDE2197" s="62"/>
      <c r="SDG2197" s="73"/>
      <c r="SDI2197" s="62"/>
      <c r="SDK2197" s="73"/>
      <c r="SDM2197" s="62"/>
      <c r="SDO2197" s="73"/>
      <c r="SDQ2197" s="62"/>
      <c r="SDS2197" s="73"/>
      <c r="SDU2197" s="62"/>
      <c r="SDW2197" s="73"/>
      <c r="SDY2197" s="62"/>
      <c r="SEA2197" s="73"/>
      <c r="SEC2197" s="62"/>
      <c r="SEE2197" s="73"/>
      <c r="SEG2197" s="62"/>
      <c r="SEI2197" s="73"/>
      <c r="SEK2197" s="62"/>
      <c r="SEM2197" s="73"/>
      <c r="SEO2197" s="62"/>
      <c r="SEQ2197" s="73"/>
      <c r="SES2197" s="62"/>
      <c r="SEU2197" s="73"/>
      <c r="SEW2197" s="62"/>
      <c r="SEY2197" s="73"/>
      <c r="SFA2197" s="62"/>
      <c r="SFC2197" s="73"/>
      <c r="SFE2197" s="62"/>
      <c r="SFG2197" s="73"/>
      <c r="SFI2197" s="62"/>
      <c r="SFK2197" s="73"/>
      <c r="SFM2197" s="62"/>
      <c r="SFO2197" s="73"/>
      <c r="SFQ2197" s="62"/>
      <c r="SFS2197" s="73"/>
      <c r="SFU2197" s="62"/>
      <c r="SFW2197" s="73"/>
      <c r="SFY2197" s="62"/>
      <c r="SGA2197" s="73"/>
      <c r="SGC2197" s="62"/>
      <c r="SGE2197" s="73"/>
      <c r="SGG2197" s="62"/>
      <c r="SGI2197" s="73"/>
      <c r="SGK2197" s="62"/>
      <c r="SGM2197" s="73"/>
      <c r="SGO2197" s="62"/>
      <c r="SGQ2197" s="73"/>
      <c r="SGS2197" s="62"/>
      <c r="SGU2197" s="73"/>
      <c r="SGW2197" s="62"/>
      <c r="SGY2197" s="73"/>
      <c r="SHA2197" s="62"/>
      <c r="SHC2197" s="73"/>
      <c r="SHE2197" s="62"/>
      <c r="SHG2197" s="73"/>
      <c r="SHI2197" s="62"/>
      <c r="SHK2197" s="73"/>
      <c r="SHM2197" s="62"/>
      <c r="SHO2197" s="73"/>
      <c r="SHQ2197" s="62"/>
      <c r="SHS2197" s="73"/>
      <c r="SHU2197" s="62"/>
      <c r="SHW2197" s="73"/>
      <c r="SHY2197" s="62"/>
      <c r="SIA2197" s="73"/>
      <c r="SIC2197" s="62"/>
      <c r="SIE2197" s="73"/>
      <c r="SIG2197" s="62"/>
      <c r="SII2197" s="73"/>
      <c r="SIK2197" s="62"/>
      <c r="SIM2197" s="73"/>
      <c r="SIO2197" s="62"/>
      <c r="SIQ2197" s="73"/>
      <c r="SIS2197" s="62"/>
      <c r="SIU2197" s="73"/>
      <c r="SIW2197" s="62"/>
      <c r="SIY2197" s="73"/>
      <c r="SJA2197" s="62"/>
      <c r="SJC2197" s="73"/>
      <c r="SJE2197" s="62"/>
      <c r="SJG2197" s="73"/>
      <c r="SJI2197" s="62"/>
      <c r="SJK2197" s="73"/>
      <c r="SJM2197" s="62"/>
      <c r="SJO2197" s="73"/>
      <c r="SJQ2197" s="62"/>
      <c r="SJS2197" s="73"/>
      <c r="SJU2197" s="62"/>
      <c r="SJW2197" s="73"/>
      <c r="SJY2197" s="62"/>
      <c r="SKA2197" s="73"/>
      <c r="SKC2197" s="62"/>
      <c r="SKE2197" s="73"/>
      <c r="SKG2197" s="62"/>
      <c r="SKI2197" s="73"/>
      <c r="SKK2197" s="62"/>
      <c r="SKM2197" s="73"/>
      <c r="SKO2197" s="62"/>
      <c r="SKQ2197" s="73"/>
      <c r="SKS2197" s="62"/>
      <c r="SKU2197" s="73"/>
      <c r="SKW2197" s="62"/>
      <c r="SKY2197" s="73"/>
      <c r="SLA2197" s="62"/>
      <c r="SLC2197" s="73"/>
      <c r="SLE2197" s="62"/>
      <c r="SLG2197" s="73"/>
      <c r="SLI2197" s="62"/>
      <c r="SLK2197" s="73"/>
      <c r="SLM2197" s="62"/>
      <c r="SLO2197" s="73"/>
      <c r="SLQ2197" s="62"/>
      <c r="SLS2197" s="73"/>
      <c r="SLU2197" s="62"/>
      <c r="SLW2197" s="73"/>
      <c r="SLY2197" s="62"/>
      <c r="SMA2197" s="73"/>
      <c r="SMC2197" s="62"/>
      <c r="SME2197" s="73"/>
      <c r="SMG2197" s="62"/>
      <c r="SMI2197" s="73"/>
      <c r="SMK2197" s="62"/>
      <c r="SMM2197" s="73"/>
      <c r="SMO2197" s="62"/>
      <c r="SMQ2197" s="73"/>
      <c r="SMS2197" s="62"/>
      <c r="SMU2197" s="73"/>
      <c r="SMW2197" s="62"/>
      <c r="SMY2197" s="73"/>
      <c r="SNA2197" s="62"/>
      <c r="SNC2197" s="73"/>
      <c r="SNE2197" s="62"/>
      <c r="SNG2197" s="73"/>
      <c r="SNI2197" s="62"/>
      <c r="SNK2197" s="73"/>
      <c r="SNM2197" s="62"/>
      <c r="SNO2197" s="73"/>
      <c r="SNQ2197" s="62"/>
      <c r="SNS2197" s="73"/>
      <c r="SNU2197" s="62"/>
      <c r="SNW2197" s="73"/>
      <c r="SNY2197" s="62"/>
      <c r="SOA2197" s="73"/>
      <c r="SOC2197" s="62"/>
      <c r="SOE2197" s="73"/>
      <c r="SOG2197" s="62"/>
      <c r="SOI2197" s="73"/>
      <c r="SOK2197" s="62"/>
      <c r="SOM2197" s="73"/>
      <c r="SOO2197" s="62"/>
      <c r="SOQ2197" s="73"/>
      <c r="SOS2197" s="62"/>
      <c r="SOU2197" s="73"/>
      <c r="SOW2197" s="62"/>
      <c r="SOY2197" s="73"/>
      <c r="SPA2197" s="62"/>
      <c r="SPC2197" s="73"/>
      <c r="SPE2197" s="62"/>
      <c r="SPG2197" s="73"/>
      <c r="SPI2197" s="62"/>
      <c r="SPK2197" s="73"/>
      <c r="SPM2197" s="62"/>
      <c r="SPO2197" s="73"/>
      <c r="SPQ2197" s="62"/>
      <c r="SPS2197" s="73"/>
      <c r="SPU2197" s="62"/>
      <c r="SPW2197" s="73"/>
      <c r="SPY2197" s="62"/>
      <c r="SQA2197" s="73"/>
      <c r="SQC2197" s="62"/>
      <c r="SQE2197" s="73"/>
      <c r="SQG2197" s="62"/>
      <c r="SQI2197" s="73"/>
      <c r="SQK2197" s="62"/>
      <c r="SQM2197" s="73"/>
      <c r="SQO2197" s="62"/>
      <c r="SQQ2197" s="73"/>
      <c r="SQS2197" s="62"/>
      <c r="SQU2197" s="73"/>
      <c r="SQW2197" s="62"/>
      <c r="SQY2197" s="73"/>
      <c r="SRA2197" s="62"/>
      <c r="SRC2197" s="73"/>
      <c r="SRE2197" s="62"/>
      <c r="SRG2197" s="73"/>
      <c r="SRI2197" s="62"/>
      <c r="SRK2197" s="73"/>
      <c r="SRM2197" s="62"/>
      <c r="SRO2197" s="73"/>
      <c r="SRQ2197" s="62"/>
      <c r="SRS2197" s="73"/>
      <c r="SRU2197" s="62"/>
      <c r="SRW2197" s="73"/>
      <c r="SRY2197" s="62"/>
      <c r="SSA2197" s="73"/>
      <c r="SSC2197" s="62"/>
      <c r="SSE2197" s="73"/>
      <c r="SSG2197" s="62"/>
      <c r="SSI2197" s="73"/>
      <c r="SSK2197" s="62"/>
      <c r="SSM2197" s="73"/>
      <c r="SSO2197" s="62"/>
      <c r="SSQ2197" s="73"/>
      <c r="SSS2197" s="62"/>
      <c r="SSU2197" s="73"/>
      <c r="SSW2197" s="62"/>
      <c r="SSY2197" s="73"/>
      <c r="STA2197" s="62"/>
      <c r="STC2197" s="73"/>
      <c r="STE2197" s="62"/>
      <c r="STG2197" s="73"/>
      <c r="STI2197" s="62"/>
      <c r="STK2197" s="73"/>
      <c r="STM2197" s="62"/>
      <c r="STO2197" s="73"/>
      <c r="STQ2197" s="62"/>
      <c r="STS2197" s="73"/>
      <c r="STU2197" s="62"/>
      <c r="STW2197" s="73"/>
      <c r="STY2197" s="62"/>
      <c r="SUA2197" s="73"/>
      <c r="SUC2197" s="62"/>
      <c r="SUE2197" s="73"/>
      <c r="SUG2197" s="62"/>
      <c r="SUI2197" s="73"/>
      <c r="SUK2197" s="62"/>
      <c r="SUM2197" s="73"/>
      <c r="SUO2197" s="62"/>
      <c r="SUQ2197" s="73"/>
      <c r="SUS2197" s="62"/>
      <c r="SUU2197" s="73"/>
      <c r="SUW2197" s="62"/>
      <c r="SUY2197" s="73"/>
      <c r="SVA2197" s="62"/>
      <c r="SVC2197" s="73"/>
      <c r="SVE2197" s="62"/>
      <c r="SVG2197" s="73"/>
      <c r="SVI2197" s="62"/>
      <c r="SVK2197" s="73"/>
      <c r="SVM2197" s="62"/>
      <c r="SVO2197" s="73"/>
      <c r="SVQ2197" s="62"/>
      <c r="SVS2197" s="73"/>
      <c r="SVU2197" s="62"/>
      <c r="SVW2197" s="73"/>
      <c r="SVY2197" s="62"/>
      <c r="SWA2197" s="73"/>
      <c r="SWC2197" s="62"/>
      <c r="SWE2197" s="73"/>
      <c r="SWG2197" s="62"/>
      <c r="SWI2197" s="73"/>
      <c r="SWK2197" s="62"/>
      <c r="SWM2197" s="73"/>
      <c r="SWO2197" s="62"/>
      <c r="SWQ2197" s="73"/>
      <c r="SWS2197" s="62"/>
      <c r="SWU2197" s="73"/>
      <c r="SWW2197" s="62"/>
      <c r="SWY2197" s="73"/>
      <c r="SXA2197" s="62"/>
      <c r="SXC2197" s="73"/>
      <c r="SXE2197" s="62"/>
      <c r="SXG2197" s="73"/>
      <c r="SXI2197" s="62"/>
      <c r="SXK2197" s="73"/>
      <c r="SXM2197" s="62"/>
      <c r="SXO2197" s="73"/>
      <c r="SXQ2197" s="62"/>
      <c r="SXS2197" s="73"/>
      <c r="SXU2197" s="62"/>
      <c r="SXW2197" s="73"/>
      <c r="SXY2197" s="62"/>
      <c r="SYA2197" s="73"/>
      <c r="SYC2197" s="62"/>
      <c r="SYE2197" s="73"/>
      <c r="SYG2197" s="62"/>
      <c r="SYI2197" s="73"/>
      <c r="SYK2197" s="62"/>
      <c r="SYM2197" s="73"/>
      <c r="SYO2197" s="62"/>
      <c r="SYQ2197" s="73"/>
      <c r="SYS2197" s="62"/>
      <c r="SYU2197" s="73"/>
      <c r="SYW2197" s="62"/>
      <c r="SYY2197" s="73"/>
      <c r="SZA2197" s="62"/>
      <c r="SZC2197" s="73"/>
      <c r="SZE2197" s="62"/>
      <c r="SZG2197" s="73"/>
      <c r="SZI2197" s="62"/>
      <c r="SZK2197" s="73"/>
      <c r="SZM2197" s="62"/>
      <c r="SZO2197" s="73"/>
      <c r="SZQ2197" s="62"/>
      <c r="SZS2197" s="73"/>
      <c r="SZU2197" s="62"/>
      <c r="SZW2197" s="73"/>
      <c r="SZY2197" s="62"/>
      <c r="TAA2197" s="73"/>
      <c r="TAC2197" s="62"/>
      <c r="TAE2197" s="73"/>
      <c r="TAG2197" s="62"/>
      <c r="TAI2197" s="73"/>
      <c r="TAK2197" s="62"/>
      <c r="TAM2197" s="73"/>
      <c r="TAO2197" s="62"/>
      <c r="TAQ2197" s="73"/>
      <c r="TAS2197" s="62"/>
      <c r="TAU2197" s="73"/>
      <c r="TAW2197" s="62"/>
      <c r="TAY2197" s="73"/>
      <c r="TBA2197" s="62"/>
      <c r="TBC2197" s="73"/>
      <c r="TBE2197" s="62"/>
      <c r="TBG2197" s="73"/>
      <c r="TBI2197" s="62"/>
      <c r="TBK2197" s="73"/>
      <c r="TBM2197" s="62"/>
      <c r="TBO2197" s="73"/>
      <c r="TBQ2197" s="62"/>
      <c r="TBS2197" s="73"/>
      <c r="TBU2197" s="62"/>
      <c r="TBW2197" s="73"/>
      <c r="TBY2197" s="62"/>
      <c r="TCA2197" s="73"/>
      <c r="TCC2197" s="62"/>
      <c r="TCE2197" s="73"/>
      <c r="TCG2197" s="62"/>
      <c r="TCI2197" s="73"/>
      <c r="TCK2197" s="62"/>
      <c r="TCM2197" s="73"/>
      <c r="TCO2197" s="62"/>
      <c r="TCQ2197" s="73"/>
      <c r="TCS2197" s="62"/>
      <c r="TCU2197" s="73"/>
      <c r="TCW2197" s="62"/>
      <c r="TCY2197" s="73"/>
      <c r="TDA2197" s="62"/>
      <c r="TDC2197" s="73"/>
      <c r="TDE2197" s="62"/>
      <c r="TDG2197" s="73"/>
      <c r="TDI2197" s="62"/>
      <c r="TDK2197" s="73"/>
      <c r="TDM2197" s="62"/>
      <c r="TDO2197" s="73"/>
      <c r="TDQ2197" s="62"/>
      <c r="TDS2197" s="73"/>
      <c r="TDU2197" s="62"/>
      <c r="TDW2197" s="73"/>
      <c r="TDY2197" s="62"/>
      <c r="TEA2197" s="73"/>
      <c r="TEC2197" s="62"/>
      <c r="TEE2197" s="73"/>
      <c r="TEG2197" s="62"/>
      <c r="TEI2197" s="73"/>
      <c r="TEK2197" s="62"/>
      <c r="TEM2197" s="73"/>
      <c r="TEO2197" s="62"/>
      <c r="TEQ2197" s="73"/>
      <c r="TES2197" s="62"/>
      <c r="TEU2197" s="73"/>
      <c r="TEW2197" s="62"/>
      <c r="TEY2197" s="73"/>
      <c r="TFA2197" s="62"/>
      <c r="TFC2197" s="73"/>
      <c r="TFE2197" s="62"/>
      <c r="TFG2197" s="73"/>
      <c r="TFI2197" s="62"/>
      <c r="TFK2197" s="73"/>
      <c r="TFM2197" s="62"/>
      <c r="TFO2197" s="73"/>
      <c r="TFQ2197" s="62"/>
      <c r="TFS2197" s="73"/>
      <c r="TFU2197" s="62"/>
      <c r="TFW2197" s="73"/>
      <c r="TFY2197" s="62"/>
      <c r="TGA2197" s="73"/>
      <c r="TGC2197" s="62"/>
      <c r="TGE2197" s="73"/>
      <c r="TGG2197" s="62"/>
      <c r="TGI2197" s="73"/>
      <c r="TGK2197" s="62"/>
      <c r="TGM2197" s="73"/>
      <c r="TGO2197" s="62"/>
      <c r="TGQ2197" s="73"/>
      <c r="TGS2197" s="62"/>
      <c r="TGU2197" s="73"/>
      <c r="TGW2197" s="62"/>
      <c r="TGY2197" s="73"/>
      <c r="THA2197" s="62"/>
      <c r="THC2197" s="73"/>
      <c r="THE2197" s="62"/>
      <c r="THG2197" s="73"/>
      <c r="THI2197" s="62"/>
      <c r="THK2197" s="73"/>
      <c r="THM2197" s="62"/>
      <c r="THO2197" s="73"/>
      <c r="THQ2197" s="62"/>
      <c r="THS2197" s="73"/>
      <c r="THU2197" s="62"/>
      <c r="THW2197" s="73"/>
      <c r="THY2197" s="62"/>
      <c r="TIA2197" s="73"/>
      <c r="TIC2197" s="62"/>
      <c r="TIE2197" s="73"/>
      <c r="TIG2197" s="62"/>
      <c r="TII2197" s="73"/>
      <c r="TIK2197" s="62"/>
      <c r="TIM2197" s="73"/>
      <c r="TIO2197" s="62"/>
      <c r="TIQ2197" s="73"/>
      <c r="TIS2197" s="62"/>
      <c r="TIU2197" s="73"/>
      <c r="TIW2197" s="62"/>
      <c r="TIY2197" s="73"/>
      <c r="TJA2197" s="62"/>
      <c r="TJC2197" s="73"/>
      <c r="TJE2197" s="62"/>
      <c r="TJG2197" s="73"/>
      <c r="TJI2197" s="62"/>
      <c r="TJK2197" s="73"/>
      <c r="TJM2197" s="62"/>
      <c r="TJO2197" s="73"/>
      <c r="TJQ2197" s="62"/>
      <c r="TJS2197" s="73"/>
      <c r="TJU2197" s="62"/>
      <c r="TJW2197" s="73"/>
      <c r="TJY2197" s="62"/>
      <c r="TKA2197" s="73"/>
      <c r="TKC2197" s="62"/>
      <c r="TKE2197" s="73"/>
      <c r="TKG2197" s="62"/>
      <c r="TKI2197" s="73"/>
      <c r="TKK2197" s="62"/>
      <c r="TKM2197" s="73"/>
      <c r="TKO2197" s="62"/>
      <c r="TKQ2197" s="73"/>
      <c r="TKS2197" s="62"/>
      <c r="TKU2197" s="73"/>
      <c r="TKW2197" s="62"/>
      <c r="TKY2197" s="73"/>
      <c r="TLA2197" s="62"/>
      <c r="TLC2197" s="73"/>
      <c r="TLE2197" s="62"/>
      <c r="TLG2197" s="73"/>
      <c r="TLI2197" s="62"/>
      <c r="TLK2197" s="73"/>
      <c r="TLM2197" s="62"/>
      <c r="TLO2197" s="73"/>
      <c r="TLQ2197" s="62"/>
      <c r="TLS2197" s="73"/>
      <c r="TLU2197" s="62"/>
      <c r="TLW2197" s="73"/>
      <c r="TLY2197" s="62"/>
      <c r="TMA2197" s="73"/>
      <c r="TMC2197" s="62"/>
      <c r="TME2197" s="73"/>
      <c r="TMG2197" s="62"/>
      <c r="TMI2197" s="73"/>
      <c r="TMK2197" s="62"/>
      <c r="TMM2197" s="73"/>
      <c r="TMO2197" s="62"/>
      <c r="TMQ2197" s="73"/>
      <c r="TMS2197" s="62"/>
      <c r="TMU2197" s="73"/>
      <c r="TMW2197" s="62"/>
      <c r="TMY2197" s="73"/>
      <c r="TNA2197" s="62"/>
      <c r="TNC2197" s="73"/>
      <c r="TNE2197" s="62"/>
      <c r="TNG2197" s="73"/>
      <c r="TNI2197" s="62"/>
      <c r="TNK2197" s="73"/>
      <c r="TNM2197" s="62"/>
      <c r="TNO2197" s="73"/>
      <c r="TNQ2197" s="62"/>
      <c r="TNS2197" s="73"/>
      <c r="TNU2197" s="62"/>
      <c r="TNW2197" s="73"/>
      <c r="TNY2197" s="62"/>
      <c r="TOA2197" s="73"/>
      <c r="TOC2197" s="62"/>
      <c r="TOE2197" s="73"/>
      <c r="TOG2197" s="62"/>
      <c r="TOI2197" s="73"/>
      <c r="TOK2197" s="62"/>
      <c r="TOM2197" s="73"/>
      <c r="TOO2197" s="62"/>
      <c r="TOQ2197" s="73"/>
      <c r="TOS2197" s="62"/>
      <c r="TOU2197" s="73"/>
      <c r="TOW2197" s="62"/>
      <c r="TOY2197" s="73"/>
      <c r="TPA2197" s="62"/>
      <c r="TPC2197" s="73"/>
      <c r="TPE2197" s="62"/>
      <c r="TPG2197" s="73"/>
      <c r="TPI2197" s="62"/>
      <c r="TPK2197" s="73"/>
      <c r="TPM2197" s="62"/>
      <c r="TPO2197" s="73"/>
      <c r="TPQ2197" s="62"/>
      <c r="TPS2197" s="73"/>
      <c r="TPU2197" s="62"/>
      <c r="TPW2197" s="73"/>
      <c r="TPY2197" s="62"/>
      <c r="TQA2197" s="73"/>
      <c r="TQC2197" s="62"/>
      <c r="TQE2197" s="73"/>
      <c r="TQG2197" s="62"/>
      <c r="TQI2197" s="73"/>
      <c r="TQK2197" s="62"/>
      <c r="TQM2197" s="73"/>
      <c r="TQO2197" s="62"/>
      <c r="TQQ2197" s="73"/>
      <c r="TQS2197" s="62"/>
      <c r="TQU2197" s="73"/>
      <c r="TQW2197" s="62"/>
      <c r="TQY2197" s="73"/>
      <c r="TRA2197" s="62"/>
      <c r="TRC2197" s="73"/>
      <c r="TRE2197" s="62"/>
      <c r="TRG2197" s="73"/>
      <c r="TRI2197" s="62"/>
      <c r="TRK2197" s="73"/>
      <c r="TRM2197" s="62"/>
      <c r="TRO2197" s="73"/>
      <c r="TRQ2197" s="62"/>
      <c r="TRS2197" s="73"/>
      <c r="TRU2197" s="62"/>
      <c r="TRW2197" s="73"/>
      <c r="TRY2197" s="62"/>
      <c r="TSA2197" s="73"/>
      <c r="TSC2197" s="62"/>
      <c r="TSE2197" s="73"/>
      <c r="TSG2197" s="62"/>
      <c r="TSI2197" s="73"/>
      <c r="TSK2197" s="62"/>
      <c r="TSM2197" s="73"/>
      <c r="TSO2197" s="62"/>
      <c r="TSQ2197" s="73"/>
      <c r="TSS2197" s="62"/>
      <c r="TSU2197" s="73"/>
      <c r="TSW2197" s="62"/>
      <c r="TSY2197" s="73"/>
      <c r="TTA2197" s="62"/>
      <c r="TTC2197" s="73"/>
      <c r="TTE2197" s="62"/>
      <c r="TTG2197" s="73"/>
      <c r="TTI2197" s="62"/>
      <c r="TTK2197" s="73"/>
      <c r="TTM2197" s="62"/>
      <c r="TTO2197" s="73"/>
      <c r="TTQ2197" s="62"/>
      <c r="TTS2197" s="73"/>
      <c r="TTU2197" s="62"/>
      <c r="TTW2197" s="73"/>
      <c r="TTY2197" s="62"/>
      <c r="TUA2197" s="73"/>
      <c r="TUC2197" s="62"/>
      <c r="TUE2197" s="73"/>
      <c r="TUG2197" s="62"/>
      <c r="TUI2197" s="73"/>
      <c r="TUK2197" s="62"/>
      <c r="TUM2197" s="73"/>
      <c r="TUO2197" s="62"/>
      <c r="TUQ2197" s="73"/>
      <c r="TUS2197" s="62"/>
      <c r="TUU2197" s="73"/>
      <c r="TUW2197" s="62"/>
      <c r="TUY2197" s="73"/>
      <c r="TVA2197" s="62"/>
      <c r="TVC2197" s="73"/>
      <c r="TVE2197" s="62"/>
      <c r="TVG2197" s="73"/>
      <c r="TVI2197" s="62"/>
      <c r="TVK2197" s="73"/>
      <c r="TVM2197" s="62"/>
      <c r="TVO2197" s="73"/>
      <c r="TVQ2197" s="62"/>
      <c r="TVS2197" s="73"/>
      <c r="TVU2197" s="62"/>
      <c r="TVW2197" s="73"/>
      <c r="TVY2197" s="62"/>
      <c r="TWA2197" s="73"/>
      <c r="TWC2197" s="62"/>
      <c r="TWE2197" s="73"/>
      <c r="TWG2197" s="62"/>
      <c r="TWI2197" s="73"/>
      <c r="TWK2197" s="62"/>
      <c r="TWM2197" s="73"/>
      <c r="TWO2197" s="62"/>
      <c r="TWQ2197" s="73"/>
      <c r="TWS2197" s="62"/>
      <c r="TWU2197" s="73"/>
      <c r="TWW2197" s="62"/>
      <c r="TWY2197" s="73"/>
      <c r="TXA2197" s="62"/>
      <c r="TXC2197" s="73"/>
      <c r="TXE2197" s="62"/>
      <c r="TXG2197" s="73"/>
      <c r="TXI2197" s="62"/>
      <c r="TXK2197" s="73"/>
      <c r="TXM2197" s="62"/>
      <c r="TXO2197" s="73"/>
      <c r="TXQ2197" s="62"/>
      <c r="TXS2197" s="73"/>
      <c r="TXU2197" s="62"/>
      <c r="TXW2197" s="73"/>
      <c r="TXY2197" s="62"/>
      <c r="TYA2197" s="73"/>
      <c r="TYC2197" s="62"/>
      <c r="TYE2197" s="73"/>
      <c r="TYG2197" s="62"/>
      <c r="TYI2197" s="73"/>
      <c r="TYK2197" s="62"/>
      <c r="TYM2197" s="73"/>
      <c r="TYO2197" s="62"/>
      <c r="TYQ2197" s="73"/>
      <c r="TYS2197" s="62"/>
      <c r="TYU2197" s="73"/>
      <c r="TYW2197" s="62"/>
      <c r="TYY2197" s="73"/>
      <c r="TZA2197" s="62"/>
      <c r="TZC2197" s="73"/>
      <c r="TZE2197" s="62"/>
      <c r="TZG2197" s="73"/>
      <c r="TZI2197" s="62"/>
      <c r="TZK2197" s="73"/>
      <c r="TZM2197" s="62"/>
      <c r="TZO2197" s="73"/>
      <c r="TZQ2197" s="62"/>
      <c r="TZS2197" s="73"/>
      <c r="TZU2197" s="62"/>
      <c r="TZW2197" s="73"/>
      <c r="TZY2197" s="62"/>
      <c r="UAA2197" s="73"/>
      <c r="UAC2197" s="62"/>
      <c r="UAE2197" s="73"/>
      <c r="UAG2197" s="62"/>
      <c r="UAI2197" s="73"/>
      <c r="UAK2197" s="62"/>
      <c r="UAM2197" s="73"/>
      <c r="UAO2197" s="62"/>
      <c r="UAQ2197" s="73"/>
      <c r="UAS2197" s="62"/>
      <c r="UAU2197" s="73"/>
      <c r="UAW2197" s="62"/>
      <c r="UAY2197" s="73"/>
      <c r="UBA2197" s="62"/>
      <c r="UBC2197" s="73"/>
      <c r="UBE2197" s="62"/>
      <c r="UBG2197" s="73"/>
      <c r="UBI2197" s="62"/>
      <c r="UBK2197" s="73"/>
      <c r="UBM2197" s="62"/>
      <c r="UBO2197" s="73"/>
      <c r="UBQ2197" s="62"/>
      <c r="UBS2197" s="73"/>
      <c r="UBU2197" s="62"/>
      <c r="UBW2197" s="73"/>
      <c r="UBY2197" s="62"/>
      <c r="UCA2197" s="73"/>
      <c r="UCC2197" s="62"/>
      <c r="UCE2197" s="73"/>
      <c r="UCG2197" s="62"/>
      <c r="UCI2197" s="73"/>
      <c r="UCK2197" s="62"/>
      <c r="UCM2197" s="73"/>
      <c r="UCO2197" s="62"/>
      <c r="UCQ2197" s="73"/>
      <c r="UCS2197" s="62"/>
      <c r="UCU2197" s="73"/>
      <c r="UCW2197" s="62"/>
      <c r="UCY2197" s="73"/>
      <c r="UDA2197" s="62"/>
      <c r="UDC2197" s="73"/>
      <c r="UDE2197" s="62"/>
      <c r="UDG2197" s="73"/>
      <c r="UDI2197" s="62"/>
      <c r="UDK2197" s="73"/>
      <c r="UDM2197" s="62"/>
      <c r="UDO2197" s="73"/>
      <c r="UDQ2197" s="62"/>
      <c r="UDS2197" s="73"/>
      <c r="UDU2197" s="62"/>
      <c r="UDW2197" s="73"/>
      <c r="UDY2197" s="62"/>
      <c r="UEA2197" s="73"/>
      <c r="UEC2197" s="62"/>
      <c r="UEE2197" s="73"/>
      <c r="UEG2197" s="62"/>
      <c r="UEI2197" s="73"/>
      <c r="UEK2197" s="62"/>
      <c r="UEM2197" s="73"/>
      <c r="UEO2197" s="62"/>
      <c r="UEQ2197" s="73"/>
      <c r="UES2197" s="62"/>
      <c r="UEU2197" s="73"/>
      <c r="UEW2197" s="62"/>
      <c r="UEY2197" s="73"/>
      <c r="UFA2197" s="62"/>
      <c r="UFC2197" s="73"/>
      <c r="UFE2197" s="62"/>
      <c r="UFG2197" s="73"/>
      <c r="UFI2197" s="62"/>
      <c r="UFK2197" s="73"/>
      <c r="UFM2197" s="62"/>
      <c r="UFO2197" s="73"/>
      <c r="UFQ2197" s="62"/>
      <c r="UFS2197" s="73"/>
      <c r="UFU2197" s="62"/>
      <c r="UFW2197" s="73"/>
      <c r="UFY2197" s="62"/>
      <c r="UGA2197" s="73"/>
      <c r="UGC2197" s="62"/>
      <c r="UGE2197" s="73"/>
      <c r="UGG2197" s="62"/>
      <c r="UGI2197" s="73"/>
      <c r="UGK2197" s="62"/>
      <c r="UGM2197" s="73"/>
      <c r="UGO2197" s="62"/>
      <c r="UGQ2197" s="73"/>
      <c r="UGS2197" s="62"/>
      <c r="UGU2197" s="73"/>
      <c r="UGW2197" s="62"/>
      <c r="UGY2197" s="73"/>
      <c r="UHA2197" s="62"/>
      <c r="UHC2197" s="73"/>
      <c r="UHE2197" s="62"/>
      <c r="UHG2197" s="73"/>
      <c r="UHI2197" s="62"/>
      <c r="UHK2197" s="73"/>
      <c r="UHM2197" s="62"/>
      <c r="UHO2197" s="73"/>
      <c r="UHQ2197" s="62"/>
      <c r="UHS2197" s="73"/>
      <c r="UHU2197" s="62"/>
      <c r="UHW2197" s="73"/>
      <c r="UHY2197" s="62"/>
      <c r="UIA2197" s="73"/>
      <c r="UIC2197" s="62"/>
      <c r="UIE2197" s="73"/>
      <c r="UIG2197" s="62"/>
      <c r="UII2197" s="73"/>
      <c r="UIK2197" s="62"/>
      <c r="UIM2197" s="73"/>
      <c r="UIO2197" s="62"/>
      <c r="UIQ2197" s="73"/>
      <c r="UIS2197" s="62"/>
      <c r="UIU2197" s="73"/>
      <c r="UIW2197" s="62"/>
      <c r="UIY2197" s="73"/>
      <c r="UJA2197" s="62"/>
      <c r="UJC2197" s="73"/>
      <c r="UJE2197" s="62"/>
      <c r="UJG2197" s="73"/>
      <c r="UJI2197" s="62"/>
      <c r="UJK2197" s="73"/>
      <c r="UJM2197" s="62"/>
      <c r="UJO2197" s="73"/>
      <c r="UJQ2197" s="62"/>
      <c r="UJS2197" s="73"/>
      <c r="UJU2197" s="62"/>
      <c r="UJW2197" s="73"/>
      <c r="UJY2197" s="62"/>
      <c r="UKA2197" s="73"/>
      <c r="UKC2197" s="62"/>
      <c r="UKE2197" s="73"/>
      <c r="UKG2197" s="62"/>
      <c r="UKI2197" s="73"/>
      <c r="UKK2197" s="62"/>
      <c r="UKM2197" s="73"/>
      <c r="UKO2197" s="62"/>
      <c r="UKQ2197" s="73"/>
      <c r="UKS2197" s="62"/>
      <c r="UKU2197" s="73"/>
      <c r="UKW2197" s="62"/>
      <c r="UKY2197" s="73"/>
      <c r="ULA2197" s="62"/>
      <c r="ULC2197" s="73"/>
      <c r="ULE2197" s="62"/>
      <c r="ULG2197" s="73"/>
      <c r="ULI2197" s="62"/>
      <c r="ULK2197" s="73"/>
      <c r="ULM2197" s="62"/>
      <c r="ULO2197" s="73"/>
      <c r="ULQ2197" s="62"/>
      <c r="ULS2197" s="73"/>
      <c r="ULU2197" s="62"/>
      <c r="ULW2197" s="73"/>
      <c r="ULY2197" s="62"/>
      <c r="UMA2197" s="73"/>
      <c r="UMC2197" s="62"/>
      <c r="UME2197" s="73"/>
      <c r="UMG2197" s="62"/>
      <c r="UMI2197" s="73"/>
      <c r="UMK2197" s="62"/>
      <c r="UMM2197" s="73"/>
      <c r="UMO2197" s="62"/>
      <c r="UMQ2197" s="73"/>
      <c r="UMS2197" s="62"/>
      <c r="UMU2197" s="73"/>
      <c r="UMW2197" s="62"/>
      <c r="UMY2197" s="73"/>
      <c r="UNA2197" s="62"/>
      <c r="UNC2197" s="73"/>
      <c r="UNE2197" s="62"/>
      <c r="UNG2197" s="73"/>
      <c r="UNI2197" s="62"/>
      <c r="UNK2197" s="73"/>
      <c r="UNM2197" s="62"/>
      <c r="UNO2197" s="73"/>
      <c r="UNQ2197" s="62"/>
      <c r="UNS2197" s="73"/>
      <c r="UNU2197" s="62"/>
      <c r="UNW2197" s="73"/>
      <c r="UNY2197" s="62"/>
      <c r="UOA2197" s="73"/>
      <c r="UOC2197" s="62"/>
      <c r="UOE2197" s="73"/>
      <c r="UOG2197" s="62"/>
      <c r="UOI2197" s="73"/>
      <c r="UOK2197" s="62"/>
      <c r="UOM2197" s="73"/>
      <c r="UOO2197" s="62"/>
      <c r="UOQ2197" s="73"/>
      <c r="UOS2197" s="62"/>
      <c r="UOU2197" s="73"/>
      <c r="UOW2197" s="62"/>
      <c r="UOY2197" s="73"/>
      <c r="UPA2197" s="62"/>
      <c r="UPC2197" s="73"/>
      <c r="UPE2197" s="62"/>
      <c r="UPG2197" s="73"/>
      <c r="UPI2197" s="62"/>
      <c r="UPK2197" s="73"/>
      <c r="UPM2197" s="62"/>
      <c r="UPO2197" s="73"/>
      <c r="UPQ2197" s="62"/>
      <c r="UPS2197" s="73"/>
      <c r="UPU2197" s="62"/>
      <c r="UPW2197" s="73"/>
      <c r="UPY2197" s="62"/>
      <c r="UQA2197" s="73"/>
      <c r="UQC2197" s="62"/>
      <c r="UQE2197" s="73"/>
      <c r="UQG2197" s="62"/>
      <c r="UQI2197" s="73"/>
      <c r="UQK2197" s="62"/>
      <c r="UQM2197" s="73"/>
      <c r="UQO2197" s="62"/>
      <c r="UQQ2197" s="73"/>
      <c r="UQS2197" s="62"/>
      <c r="UQU2197" s="73"/>
      <c r="UQW2197" s="62"/>
      <c r="UQY2197" s="73"/>
      <c r="URA2197" s="62"/>
      <c r="URC2197" s="73"/>
      <c r="URE2197" s="62"/>
      <c r="URG2197" s="73"/>
      <c r="URI2197" s="62"/>
      <c r="URK2197" s="73"/>
      <c r="URM2197" s="62"/>
      <c r="URO2197" s="73"/>
      <c r="URQ2197" s="62"/>
      <c r="URS2197" s="73"/>
      <c r="URU2197" s="62"/>
      <c r="URW2197" s="73"/>
      <c r="URY2197" s="62"/>
      <c r="USA2197" s="73"/>
      <c r="USC2197" s="62"/>
      <c r="USE2197" s="73"/>
      <c r="USG2197" s="62"/>
      <c r="USI2197" s="73"/>
      <c r="USK2197" s="62"/>
      <c r="USM2197" s="73"/>
      <c r="USO2197" s="62"/>
      <c r="USQ2197" s="73"/>
      <c r="USS2197" s="62"/>
      <c r="USU2197" s="73"/>
      <c r="USW2197" s="62"/>
      <c r="USY2197" s="73"/>
      <c r="UTA2197" s="62"/>
      <c r="UTC2197" s="73"/>
      <c r="UTE2197" s="62"/>
      <c r="UTG2197" s="73"/>
      <c r="UTI2197" s="62"/>
      <c r="UTK2197" s="73"/>
      <c r="UTM2197" s="62"/>
      <c r="UTO2197" s="73"/>
      <c r="UTQ2197" s="62"/>
      <c r="UTS2197" s="73"/>
      <c r="UTU2197" s="62"/>
      <c r="UTW2197" s="73"/>
      <c r="UTY2197" s="62"/>
      <c r="UUA2197" s="73"/>
      <c r="UUC2197" s="62"/>
      <c r="UUE2197" s="73"/>
      <c r="UUG2197" s="62"/>
      <c r="UUI2197" s="73"/>
      <c r="UUK2197" s="62"/>
      <c r="UUM2197" s="73"/>
      <c r="UUO2197" s="62"/>
      <c r="UUQ2197" s="73"/>
      <c r="UUS2197" s="62"/>
      <c r="UUU2197" s="73"/>
      <c r="UUW2197" s="62"/>
      <c r="UUY2197" s="73"/>
      <c r="UVA2197" s="62"/>
      <c r="UVC2197" s="73"/>
      <c r="UVE2197" s="62"/>
      <c r="UVG2197" s="73"/>
      <c r="UVI2197" s="62"/>
      <c r="UVK2197" s="73"/>
      <c r="UVM2197" s="62"/>
      <c r="UVO2197" s="73"/>
      <c r="UVQ2197" s="62"/>
      <c r="UVS2197" s="73"/>
      <c r="UVU2197" s="62"/>
      <c r="UVW2197" s="73"/>
      <c r="UVY2197" s="62"/>
      <c r="UWA2197" s="73"/>
      <c r="UWC2197" s="62"/>
      <c r="UWE2197" s="73"/>
      <c r="UWG2197" s="62"/>
      <c r="UWI2197" s="73"/>
      <c r="UWK2197" s="62"/>
      <c r="UWM2197" s="73"/>
      <c r="UWO2197" s="62"/>
      <c r="UWQ2197" s="73"/>
      <c r="UWS2197" s="62"/>
      <c r="UWU2197" s="73"/>
      <c r="UWW2197" s="62"/>
      <c r="UWY2197" s="73"/>
      <c r="UXA2197" s="62"/>
      <c r="UXC2197" s="73"/>
      <c r="UXE2197" s="62"/>
      <c r="UXG2197" s="73"/>
      <c r="UXI2197" s="62"/>
      <c r="UXK2197" s="73"/>
      <c r="UXM2197" s="62"/>
      <c r="UXO2197" s="73"/>
      <c r="UXQ2197" s="62"/>
      <c r="UXS2197" s="73"/>
      <c r="UXU2197" s="62"/>
      <c r="UXW2197" s="73"/>
      <c r="UXY2197" s="62"/>
      <c r="UYA2197" s="73"/>
      <c r="UYC2197" s="62"/>
      <c r="UYE2197" s="73"/>
      <c r="UYG2197" s="62"/>
      <c r="UYI2197" s="73"/>
      <c r="UYK2197" s="62"/>
      <c r="UYM2197" s="73"/>
      <c r="UYO2197" s="62"/>
      <c r="UYQ2197" s="73"/>
      <c r="UYS2197" s="62"/>
      <c r="UYU2197" s="73"/>
      <c r="UYW2197" s="62"/>
      <c r="UYY2197" s="73"/>
      <c r="UZA2197" s="62"/>
      <c r="UZC2197" s="73"/>
      <c r="UZE2197" s="62"/>
      <c r="UZG2197" s="73"/>
      <c r="UZI2197" s="62"/>
      <c r="UZK2197" s="73"/>
      <c r="UZM2197" s="62"/>
      <c r="UZO2197" s="73"/>
      <c r="UZQ2197" s="62"/>
      <c r="UZS2197" s="73"/>
      <c r="UZU2197" s="62"/>
      <c r="UZW2197" s="73"/>
      <c r="UZY2197" s="62"/>
      <c r="VAA2197" s="73"/>
      <c r="VAC2197" s="62"/>
      <c r="VAE2197" s="73"/>
      <c r="VAG2197" s="62"/>
      <c r="VAI2197" s="73"/>
      <c r="VAK2197" s="62"/>
      <c r="VAM2197" s="73"/>
      <c r="VAO2197" s="62"/>
      <c r="VAQ2197" s="73"/>
      <c r="VAS2197" s="62"/>
      <c r="VAU2197" s="73"/>
      <c r="VAW2197" s="62"/>
      <c r="VAY2197" s="73"/>
      <c r="VBA2197" s="62"/>
      <c r="VBC2197" s="73"/>
      <c r="VBE2197" s="62"/>
      <c r="VBG2197" s="73"/>
      <c r="VBI2197" s="62"/>
      <c r="VBK2197" s="73"/>
      <c r="VBM2197" s="62"/>
      <c r="VBO2197" s="73"/>
      <c r="VBQ2197" s="62"/>
      <c r="VBS2197" s="73"/>
      <c r="VBU2197" s="62"/>
      <c r="VBW2197" s="73"/>
      <c r="VBY2197" s="62"/>
      <c r="VCA2197" s="73"/>
      <c r="VCC2197" s="62"/>
      <c r="VCE2197" s="73"/>
      <c r="VCG2197" s="62"/>
      <c r="VCI2197" s="73"/>
      <c r="VCK2197" s="62"/>
      <c r="VCM2197" s="73"/>
      <c r="VCO2197" s="62"/>
      <c r="VCQ2197" s="73"/>
      <c r="VCS2197" s="62"/>
      <c r="VCU2197" s="73"/>
      <c r="VCW2197" s="62"/>
      <c r="VCY2197" s="73"/>
      <c r="VDA2197" s="62"/>
      <c r="VDC2197" s="73"/>
      <c r="VDE2197" s="62"/>
      <c r="VDG2197" s="73"/>
      <c r="VDI2197" s="62"/>
      <c r="VDK2197" s="73"/>
      <c r="VDM2197" s="62"/>
      <c r="VDO2197" s="73"/>
      <c r="VDQ2197" s="62"/>
      <c r="VDS2197" s="73"/>
      <c r="VDU2197" s="62"/>
      <c r="VDW2197" s="73"/>
      <c r="VDY2197" s="62"/>
      <c r="VEA2197" s="73"/>
      <c r="VEC2197" s="62"/>
      <c r="VEE2197" s="73"/>
      <c r="VEG2197" s="62"/>
      <c r="VEI2197" s="73"/>
      <c r="VEK2197" s="62"/>
      <c r="VEM2197" s="73"/>
      <c r="VEO2197" s="62"/>
      <c r="VEQ2197" s="73"/>
      <c r="VES2197" s="62"/>
      <c r="VEU2197" s="73"/>
      <c r="VEW2197" s="62"/>
      <c r="VEY2197" s="73"/>
      <c r="VFA2197" s="62"/>
      <c r="VFC2197" s="73"/>
      <c r="VFE2197" s="62"/>
      <c r="VFG2197" s="73"/>
      <c r="VFI2197" s="62"/>
      <c r="VFK2197" s="73"/>
      <c r="VFM2197" s="62"/>
      <c r="VFO2197" s="73"/>
      <c r="VFQ2197" s="62"/>
      <c r="VFS2197" s="73"/>
      <c r="VFU2197" s="62"/>
      <c r="VFW2197" s="73"/>
      <c r="VFY2197" s="62"/>
      <c r="VGA2197" s="73"/>
      <c r="VGC2197" s="62"/>
      <c r="VGE2197" s="73"/>
      <c r="VGG2197" s="62"/>
      <c r="VGI2197" s="73"/>
      <c r="VGK2197" s="62"/>
      <c r="VGM2197" s="73"/>
      <c r="VGO2197" s="62"/>
      <c r="VGQ2197" s="73"/>
      <c r="VGS2197" s="62"/>
      <c r="VGU2197" s="73"/>
      <c r="VGW2197" s="62"/>
      <c r="VGY2197" s="73"/>
      <c r="VHA2197" s="62"/>
      <c r="VHC2197" s="73"/>
      <c r="VHE2197" s="62"/>
      <c r="VHG2197" s="73"/>
      <c r="VHI2197" s="62"/>
      <c r="VHK2197" s="73"/>
      <c r="VHM2197" s="62"/>
      <c r="VHO2197" s="73"/>
      <c r="VHQ2197" s="62"/>
      <c r="VHS2197" s="73"/>
      <c r="VHU2197" s="62"/>
      <c r="VHW2197" s="73"/>
      <c r="VHY2197" s="62"/>
      <c r="VIA2197" s="73"/>
      <c r="VIC2197" s="62"/>
      <c r="VIE2197" s="73"/>
      <c r="VIG2197" s="62"/>
      <c r="VII2197" s="73"/>
      <c r="VIK2197" s="62"/>
      <c r="VIM2197" s="73"/>
      <c r="VIO2197" s="62"/>
      <c r="VIQ2197" s="73"/>
      <c r="VIS2197" s="62"/>
      <c r="VIU2197" s="73"/>
      <c r="VIW2197" s="62"/>
      <c r="VIY2197" s="73"/>
      <c r="VJA2197" s="62"/>
      <c r="VJC2197" s="73"/>
      <c r="VJE2197" s="62"/>
      <c r="VJG2197" s="73"/>
      <c r="VJI2197" s="62"/>
      <c r="VJK2197" s="73"/>
      <c r="VJM2197" s="62"/>
      <c r="VJO2197" s="73"/>
      <c r="VJQ2197" s="62"/>
      <c r="VJS2197" s="73"/>
      <c r="VJU2197" s="62"/>
      <c r="VJW2197" s="73"/>
      <c r="VJY2197" s="62"/>
      <c r="VKA2197" s="73"/>
      <c r="VKC2197" s="62"/>
      <c r="VKE2197" s="73"/>
      <c r="VKG2197" s="62"/>
      <c r="VKI2197" s="73"/>
      <c r="VKK2197" s="62"/>
      <c r="VKM2197" s="73"/>
      <c r="VKO2197" s="62"/>
      <c r="VKQ2197" s="73"/>
      <c r="VKS2197" s="62"/>
      <c r="VKU2197" s="73"/>
      <c r="VKW2197" s="62"/>
      <c r="VKY2197" s="73"/>
      <c r="VLA2197" s="62"/>
      <c r="VLC2197" s="73"/>
      <c r="VLE2197" s="62"/>
      <c r="VLG2197" s="73"/>
      <c r="VLI2197" s="62"/>
      <c r="VLK2197" s="73"/>
      <c r="VLM2197" s="62"/>
      <c r="VLO2197" s="73"/>
      <c r="VLQ2197" s="62"/>
      <c r="VLS2197" s="73"/>
      <c r="VLU2197" s="62"/>
      <c r="VLW2197" s="73"/>
      <c r="VLY2197" s="62"/>
      <c r="VMA2197" s="73"/>
      <c r="VMC2197" s="62"/>
      <c r="VME2197" s="73"/>
      <c r="VMG2197" s="62"/>
      <c r="VMI2197" s="73"/>
      <c r="VMK2197" s="62"/>
      <c r="VMM2197" s="73"/>
      <c r="VMO2197" s="62"/>
      <c r="VMQ2197" s="73"/>
      <c r="VMS2197" s="62"/>
      <c r="VMU2197" s="73"/>
      <c r="VMW2197" s="62"/>
      <c r="VMY2197" s="73"/>
      <c r="VNA2197" s="62"/>
      <c r="VNC2197" s="73"/>
      <c r="VNE2197" s="62"/>
      <c r="VNG2197" s="73"/>
      <c r="VNI2197" s="62"/>
      <c r="VNK2197" s="73"/>
      <c r="VNM2197" s="62"/>
      <c r="VNO2197" s="73"/>
      <c r="VNQ2197" s="62"/>
      <c r="VNS2197" s="73"/>
      <c r="VNU2197" s="62"/>
      <c r="VNW2197" s="73"/>
      <c r="VNY2197" s="62"/>
      <c r="VOA2197" s="73"/>
      <c r="VOC2197" s="62"/>
      <c r="VOE2197" s="73"/>
      <c r="VOG2197" s="62"/>
      <c r="VOI2197" s="73"/>
      <c r="VOK2197" s="62"/>
      <c r="VOM2197" s="73"/>
      <c r="VOO2197" s="62"/>
      <c r="VOQ2197" s="73"/>
      <c r="VOS2197" s="62"/>
      <c r="VOU2197" s="73"/>
      <c r="VOW2197" s="62"/>
      <c r="VOY2197" s="73"/>
      <c r="VPA2197" s="62"/>
      <c r="VPC2197" s="73"/>
      <c r="VPE2197" s="62"/>
      <c r="VPG2197" s="73"/>
      <c r="VPI2197" s="62"/>
      <c r="VPK2197" s="73"/>
      <c r="VPM2197" s="62"/>
      <c r="VPO2197" s="73"/>
      <c r="VPQ2197" s="62"/>
      <c r="VPS2197" s="73"/>
      <c r="VPU2197" s="62"/>
      <c r="VPW2197" s="73"/>
      <c r="VPY2197" s="62"/>
      <c r="VQA2197" s="73"/>
      <c r="VQC2197" s="62"/>
      <c r="VQE2197" s="73"/>
      <c r="VQG2197" s="62"/>
      <c r="VQI2197" s="73"/>
      <c r="VQK2197" s="62"/>
      <c r="VQM2197" s="73"/>
      <c r="VQO2197" s="62"/>
      <c r="VQQ2197" s="73"/>
      <c r="VQS2197" s="62"/>
      <c r="VQU2197" s="73"/>
      <c r="VQW2197" s="62"/>
      <c r="VQY2197" s="73"/>
      <c r="VRA2197" s="62"/>
      <c r="VRC2197" s="73"/>
      <c r="VRE2197" s="62"/>
      <c r="VRG2197" s="73"/>
      <c r="VRI2197" s="62"/>
      <c r="VRK2197" s="73"/>
      <c r="VRM2197" s="62"/>
      <c r="VRO2197" s="73"/>
      <c r="VRQ2197" s="62"/>
      <c r="VRS2197" s="73"/>
      <c r="VRU2197" s="62"/>
      <c r="VRW2197" s="73"/>
      <c r="VRY2197" s="62"/>
      <c r="VSA2197" s="73"/>
      <c r="VSC2197" s="62"/>
      <c r="VSE2197" s="73"/>
      <c r="VSG2197" s="62"/>
      <c r="VSI2197" s="73"/>
      <c r="VSK2197" s="62"/>
      <c r="VSM2197" s="73"/>
      <c r="VSO2197" s="62"/>
      <c r="VSQ2197" s="73"/>
      <c r="VSS2197" s="62"/>
      <c r="VSU2197" s="73"/>
      <c r="VSW2197" s="62"/>
      <c r="VSY2197" s="73"/>
      <c r="VTA2197" s="62"/>
      <c r="VTC2197" s="73"/>
      <c r="VTE2197" s="62"/>
      <c r="VTG2197" s="73"/>
      <c r="VTI2197" s="62"/>
      <c r="VTK2197" s="73"/>
      <c r="VTM2197" s="62"/>
      <c r="VTO2197" s="73"/>
      <c r="VTQ2197" s="62"/>
      <c r="VTS2197" s="73"/>
      <c r="VTU2197" s="62"/>
      <c r="VTW2197" s="73"/>
      <c r="VTY2197" s="62"/>
      <c r="VUA2197" s="73"/>
      <c r="VUC2197" s="62"/>
      <c r="VUE2197" s="73"/>
      <c r="VUG2197" s="62"/>
      <c r="VUI2197" s="73"/>
      <c r="VUK2197" s="62"/>
      <c r="VUM2197" s="73"/>
      <c r="VUO2197" s="62"/>
      <c r="VUQ2197" s="73"/>
      <c r="VUS2197" s="62"/>
      <c r="VUU2197" s="73"/>
      <c r="VUW2197" s="62"/>
      <c r="VUY2197" s="73"/>
      <c r="VVA2197" s="62"/>
      <c r="VVC2197" s="73"/>
      <c r="VVE2197" s="62"/>
      <c r="VVG2197" s="73"/>
      <c r="VVI2197" s="62"/>
      <c r="VVK2197" s="73"/>
      <c r="VVM2197" s="62"/>
      <c r="VVO2197" s="73"/>
      <c r="VVQ2197" s="62"/>
      <c r="VVS2197" s="73"/>
      <c r="VVU2197" s="62"/>
      <c r="VVW2197" s="73"/>
      <c r="VVY2197" s="62"/>
      <c r="VWA2197" s="73"/>
      <c r="VWC2197" s="62"/>
      <c r="VWE2197" s="73"/>
      <c r="VWG2197" s="62"/>
      <c r="VWI2197" s="73"/>
      <c r="VWK2197" s="62"/>
      <c r="VWM2197" s="73"/>
      <c r="VWO2197" s="62"/>
      <c r="VWQ2197" s="73"/>
      <c r="VWS2197" s="62"/>
      <c r="VWU2197" s="73"/>
      <c r="VWW2197" s="62"/>
      <c r="VWY2197" s="73"/>
      <c r="VXA2197" s="62"/>
      <c r="VXC2197" s="73"/>
      <c r="VXE2197" s="62"/>
      <c r="VXG2197" s="73"/>
      <c r="VXI2197" s="62"/>
      <c r="VXK2197" s="73"/>
      <c r="VXM2197" s="62"/>
      <c r="VXO2197" s="73"/>
      <c r="VXQ2197" s="62"/>
      <c r="VXS2197" s="73"/>
      <c r="VXU2197" s="62"/>
      <c r="VXW2197" s="73"/>
      <c r="VXY2197" s="62"/>
      <c r="VYA2197" s="73"/>
      <c r="VYC2197" s="62"/>
      <c r="VYE2197" s="73"/>
      <c r="VYG2197" s="62"/>
      <c r="VYI2197" s="73"/>
      <c r="VYK2197" s="62"/>
      <c r="VYM2197" s="73"/>
      <c r="VYO2197" s="62"/>
      <c r="VYQ2197" s="73"/>
      <c r="VYS2197" s="62"/>
      <c r="VYU2197" s="73"/>
      <c r="VYW2197" s="62"/>
      <c r="VYY2197" s="73"/>
      <c r="VZA2197" s="62"/>
      <c r="VZC2197" s="73"/>
      <c r="VZE2197" s="62"/>
      <c r="VZG2197" s="73"/>
      <c r="VZI2197" s="62"/>
      <c r="VZK2197" s="73"/>
      <c r="VZM2197" s="62"/>
      <c r="VZO2197" s="73"/>
      <c r="VZQ2197" s="62"/>
      <c r="VZS2197" s="73"/>
      <c r="VZU2197" s="62"/>
      <c r="VZW2197" s="73"/>
      <c r="VZY2197" s="62"/>
      <c r="WAA2197" s="73"/>
      <c r="WAC2197" s="62"/>
      <c r="WAE2197" s="73"/>
      <c r="WAG2197" s="62"/>
      <c r="WAI2197" s="73"/>
      <c r="WAK2197" s="62"/>
      <c r="WAM2197" s="73"/>
      <c r="WAO2197" s="62"/>
      <c r="WAQ2197" s="73"/>
      <c r="WAS2197" s="62"/>
      <c r="WAU2197" s="73"/>
      <c r="WAW2197" s="62"/>
      <c r="WAY2197" s="73"/>
      <c r="WBA2197" s="62"/>
      <c r="WBC2197" s="73"/>
      <c r="WBE2197" s="62"/>
      <c r="WBG2197" s="73"/>
      <c r="WBI2197" s="62"/>
      <c r="WBK2197" s="73"/>
      <c r="WBM2197" s="62"/>
      <c r="WBO2197" s="73"/>
      <c r="WBQ2197" s="62"/>
      <c r="WBS2197" s="73"/>
      <c r="WBU2197" s="62"/>
      <c r="WBW2197" s="73"/>
      <c r="WBY2197" s="62"/>
      <c r="WCA2197" s="73"/>
      <c r="WCC2197" s="62"/>
      <c r="WCE2197" s="73"/>
      <c r="WCG2197" s="62"/>
      <c r="WCI2197" s="73"/>
      <c r="WCK2197" s="62"/>
      <c r="WCM2197" s="73"/>
      <c r="WCO2197" s="62"/>
      <c r="WCQ2197" s="73"/>
      <c r="WCS2197" s="62"/>
      <c r="WCU2197" s="73"/>
      <c r="WCW2197" s="62"/>
      <c r="WCY2197" s="73"/>
      <c r="WDA2197" s="62"/>
      <c r="WDC2197" s="73"/>
      <c r="WDE2197" s="62"/>
      <c r="WDG2197" s="73"/>
      <c r="WDI2197" s="62"/>
      <c r="WDK2197" s="73"/>
      <c r="WDM2197" s="62"/>
      <c r="WDO2197" s="73"/>
      <c r="WDQ2197" s="62"/>
      <c r="WDS2197" s="73"/>
      <c r="WDU2197" s="62"/>
      <c r="WDW2197" s="73"/>
      <c r="WDY2197" s="62"/>
      <c r="WEA2197" s="73"/>
      <c r="WEC2197" s="62"/>
      <c r="WEE2197" s="73"/>
      <c r="WEG2197" s="62"/>
      <c r="WEI2197" s="73"/>
      <c r="WEK2197" s="62"/>
      <c r="WEM2197" s="73"/>
      <c r="WEO2197" s="62"/>
      <c r="WEQ2197" s="73"/>
      <c r="WES2197" s="62"/>
      <c r="WEU2197" s="73"/>
      <c r="WEW2197" s="62"/>
      <c r="WEY2197" s="73"/>
      <c r="WFA2197" s="62"/>
      <c r="WFC2197" s="73"/>
      <c r="WFE2197" s="62"/>
      <c r="WFG2197" s="73"/>
      <c r="WFI2197" s="62"/>
      <c r="WFK2197" s="73"/>
      <c r="WFM2197" s="62"/>
      <c r="WFO2197" s="73"/>
      <c r="WFQ2197" s="62"/>
      <c r="WFS2197" s="73"/>
      <c r="WFU2197" s="62"/>
      <c r="WFW2197" s="73"/>
      <c r="WFY2197" s="62"/>
      <c r="WGA2197" s="73"/>
      <c r="WGC2197" s="62"/>
      <c r="WGE2197" s="73"/>
      <c r="WGG2197" s="62"/>
      <c r="WGI2197" s="73"/>
      <c r="WGK2197" s="62"/>
      <c r="WGM2197" s="73"/>
      <c r="WGO2197" s="62"/>
      <c r="WGQ2197" s="73"/>
      <c r="WGS2197" s="62"/>
      <c r="WGU2197" s="73"/>
      <c r="WGW2197" s="62"/>
      <c r="WGY2197" s="73"/>
      <c r="WHA2197" s="62"/>
      <c r="WHC2197" s="73"/>
      <c r="WHE2197" s="62"/>
      <c r="WHG2197" s="73"/>
      <c r="WHI2197" s="62"/>
      <c r="WHK2197" s="73"/>
      <c r="WHM2197" s="62"/>
      <c r="WHO2197" s="73"/>
      <c r="WHQ2197" s="62"/>
      <c r="WHS2197" s="73"/>
      <c r="WHU2197" s="62"/>
      <c r="WHW2197" s="73"/>
      <c r="WHY2197" s="62"/>
      <c r="WIA2197" s="73"/>
      <c r="WIC2197" s="62"/>
      <c r="WIE2197" s="73"/>
      <c r="WIG2197" s="62"/>
      <c r="WII2197" s="73"/>
      <c r="WIK2197" s="62"/>
      <c r="WIM2197" s="73"/>
      <c r="WIO2197" s="62"/>
      <c r="WIQ2197" s="73"/>
      <c r="WIS2197" s="62"/>
      <c r="WIU2197" s="73"/>
      <c r="WIW2197" s="62"/>
      <c r="WIY2197" s="73"/>
      <c r="WJA2197" s="62"/>
      <c r="WJC2197" s="73"/>
      <c r="WJE2197" s="62"/>
      <c r="WJG2197" s="73"/>
      <c r="WJI2197" s="62"/>
      <c r="WJK2197" s="73"/>
      <c r="WJM2197" s="62"/>
      <c r="WJO2197" s="73"/>
      <c r="WJQ2197" s="62"/>
      <c r="WJS2197" s="73"/>
      <c r="WJU2197" s="62"/>
      <c r="WJW2197" s="73"/>
      <c r="WJY2197" s="62"/>
      <c r="WKA2197" s="73"/>
      <c r="WKC2197" s="62"/>
      <c r="WKE2197" s="73"/>
      <c r="WKG2197" s="62"/>
      <c r="WKI2197" s="73"/>
      <c r="WKK2197" s="62"/>
      <c r="WKM2197" s="73"/>
      <c r="WKO2197" s="62"/>
      <c r="WKQ2197" s="73"/>
      <c r="WKS2197" s="62"/>
      <c r="WKU2197" s="73"/>
      <c r="WKW2197" s="62"/>
      <c r="WKY2197" s="73"/>
      <c r="WLA2197" s="62"/>
      <c r="WLC2197" s="73"/>
      <c r="WLE2197" s="62"/>
      <c r="WLG2197" s="73"/>
      <c r="WLI2197" s="62"/>
      <c r="WLK2197" s="73"/>
      <c r="WLM2197" s="62"/>
      <c r="WLO2197" s="73"/>
      <c r="WLQ2197" s="62"/>
      <c r="WLS2197" s="73"/>
      <c r="WLU2197" s="62"/>
      <c r="WLW2197" s="73"/>
      <c r="WLY2197" s="62"/>
      <c r="WMA2197" s="73"/>
      <c r="WMC2197" s="62"/>
      <c r="WME2197" s="73"/>
      <c r="WMG2197" s="62"/>
      <c r="WMI2197" s="73"/>
      <c r="WMK2197" s="62"/>
      <c r="WMM2197" s="73"/>
      <c r="WMO2197" s="62"/>
      <c r="WMQ2197" s="73"/>
      <c r="WMS2197" s="62"/>
      <c r="WMU2197" s="73"/>
      <c r="WMW2197" s="62"/>
      <c r="WMY2197" s="73"/>
      <c r="WNA2197" s="62"/>
      <c r="WNC2197" s="73"/>
      <c r="WNE2197" s="62"/>
      <c r="WNG2197" s="73"/>
      <c r="WNI2197" s="62"/>
      <c r="WNK2197" s="73"/>
      <c r="WNM2197" s="62"/>
      <c r="WNO2197" s="73"/>
      <c r="WNQ2197" s="62"/>
      <c r="WNS2197" s="73"/>
      <c r="WNU2197" s="62"/>
      <c r="WNW2197" s="73"/>
      <c r="WNY2197" s="62"/>
      <c r="WOA2197" s="73"/>
      <c r="WOC2197" s="62"/>
      <c r="WOE2197" s="73"/>
      <c r="WOG2197" s="62"/>
      <c r="WOI2197" s="73"/>
      <c r="WOK2197" s="62"/>
      <c r="WOM2197" s="73"/>
      <c r="WOO2197" s="62"/>
      <c r="WOQ2197" s="73"/>
      <c r="WOS2197" s="62"/>
      <c r="WOU2197" s="73"/>
      <c r="WOW2197" s="62"/>
      <c r="WOY2197" s="73"/>
      <c r="WPA2197" s="62"/>
      <c r="WPC2197" s="73"/>
      <c r="WPE2197" s="62"/>
      <c r="WPG2197" s="73"/>
      <c r="WPI2197" s="62"/>
      <c r="WPK2197" s="73"/>
      <c r="WPM2197" s="62"/>
      <c r="WPO2197" s="73"/>
      <c r="WPQ2197" s="62"/>
      <c r="WPS2197" s="73"/>
      <c r="WPU2197" s="62"/>
      <c r="WPW2197" s="73"/>
      <c r="WPY2197" s="62"/>
      <c r="WQA2197" s="73"/>
      <c r="WQC2197" s="62"/>
      <c r="WQE2197" s="73"/>
      <c r="WQG2197" s="62"/>
      <c r="WQI2197" s="73"/>
      <c r="WQK2197" s="62"/>
      <c r="WQM2197" s="73"/>
      <c r="WQO2197" s="62"/>
      <c r="WQQ2197" s="73"/>
      <c r="WQS2197" s="62"/>
      <c r="WQU2197" s="73"/>
      <c r="WQW2197" s="62"/>
      <c r="WQY2197" s="73"/>
      <c r="WRA2197" s="62"/>
      <c r="WRC2197" s="73"/>
      <c r="WRE2197" s="62"/>
      <c r="WRG2197" s="73"/>
      <c r="WRI2197" s="62"/>
      <c r="WRK2197" s="73"/>
      <c r="WRM2197" s="62"/>
      <c r="WRO2197" s="73"/>
      <c r="WRQ2197" s="62"/>
      <c r="WRS2197" s="73"/>
      <c r="WRU2197" s="62"/>
      <c r="WRW2197" s="73"/>
      <c r="WRY2197" s="62"/>
      <c r="WSA2197" s="73"/>
      <c r="WSC2197" s="62"/>
      <c r="WSE2197" s="73"/>
      <c r="WSG2197" s="62"/>
      <c r="WSI2197" s="73"/>
      <c r="WSK2197" s="62"/>
      <c r="WSM2197" s="73"/>
      <c r="WSO2197" s="62"/>
      <c r="WSQ2197" s="73"/>
      <c r="WSS2197" s="62"/>
      <c r="WSU2197" s="73"/>
      <c r="WSW2197" s="62"/>
      <c r="WSY2197" s="73"/>
      <c r="WTA2197" s="62"/>
      <c r="WTC2197" s="73"/>
      <c r="WTE2197" s="62"/>
      <c r="WTG2197" s="73"/>
      <c r="WTI2197" s="62"/>
      <c r="WTK2197" s="73"/>
      <c r="WTM2197" s="62"/>
      <c r="WTO2197" s="73"/>
      <c r="WTQ2197" s="62"/>
      <c r="WTS2197" s="73"/>
      <c r="WTU2197" s="62"/>
      <c r="WTW2197" s="73"/>
      <c r="WTY2197" s="62"/>
      <c r="WUA2197" s="73"/>
      <c r="WUC2197" s="62"/>
      <c r="WUE2197" s="73"/>
      <c r="WUG2197" s="62"/>
      <c r="WUI2197" s="73"/>
      <c r="WUK2197" s="62"/>
      <c r="WUM2197" s="73"/>
      <c r="WUO2197" s="62"/>
      <c r="WUQ2197" s="73"/>
      <c r="WUS2197" s="62"/>
      <c r="WUU2197" s="73"/>
      <c r="WUW2197" s="62"/>
      <c r="WUY2197" s="73"/>
      <c r="WVA2197" s="62"/>
      <c r="WVC2197" s="73"/>
      <c r="WVE2197" s="62"/>
      <c r="WVG2197" s="73"/>
      <c r="WVI2197" s="62"/>
      <c r="WVK2197" s="73"/>
      <c r="WVM2197" s="62"/>
      <c r="WVO2197" s="73"/>
      <c r="WVQ2197" s="62"/>
      <c r="WVS2197" s="73"/>
      <c r="WVU2197" s="62"/>
      <c r="WVW2197" s="73"/>
      <c r="WVY2197" s="62"/>
      <c r="WWA2197" s="73"/>
      <c r="WWC2197" s="62"/>
      <c r="WWE2197" s="73"/>
      <c r="WWG2197" s="62"/>
      <c r="WWI2197" s="73"/>
      <c r="WWK2197" s="62"/>
      <c r="WWM2197" s="73"/>
      <c r="WWO2197" s="62"/>
      <c r="WWQ2197" s="73"/>
      <c r="WWS2197" s="62"/>
      <c r="WWU2197" s="73"/>
      <c r="WWW2197" s="62"/>
      <c r="WWY2197" s="73"/>
      <c r="WXA2197" s="62"/>
      <c r="WXC2197" s="73"/>
      <c r="WXE2197" s="62"/>
      <c r="WXG2197" s="73"/>
      <c r="WXI2197" s="62"/>
      <c r="WXK2197" s="73"/>
      <c r="WXM2197" s="62"/>
      <c r="WXO2197" s="73"/>
      <c r="WXQ2197" s="62"/>
      <c r="WXS2197" s="73"/>
      <c r="WXU2197" s="62"/>
      <c r="WXW2197" s="73"/>
      <c r="WXY2197" s="62"/>
      <c r="WYA2197" s="73"/>
      <c r="WYC2197" s="62"/>
      <c r="WYE2197" s="73"/>
      <c r="WYG2197" s="62"/>
      <c r="WYI2197" s="73"/>
      <c r="WYK2197" s="62"/>
      <c r="WYM2197" s="73"/>
      <c r="WYO2197" s="62"/>
      <c r="WYQ2197" s="73"/>
      <c r="WYS2197" s="62"/>
      <c r="WYU2197" s="73"/>
      <c r="WYW2197" s="62"/>
      <c r="WYY2197" s="73"/>
      <c r="WZA2197" s="62"/>
      <c r="WZC2197" s="73"/>
      <c r="WZE2197" s="62"/>
      <c r="WZG2197" s="73"/>
      <c r="WZI2197" s="62"/>
      <c r="WZK2197" s="73"/>
      <c r="WZM2197" s="62"/>
      <c r="WZO2197" s="73"/>
      <c r="WZQ2197" s="62"/>
      <c r="WZS2197" s="73"/>
      <c r="WZU2197" s="62"/>
      <c r="WZW2197" s="73"/>
      <c r="WZY2197" s="62"/>
      <c r="XAA2197" s="73"/>
      <c r="XAC2197" s="62"/>
      <c r="XAE2197" s="73"/>
      <c r="XAG2197" s="62"/>
      <c r="XAI2197" s="73"/>
      <c r="XAK2197" s="62"/>
      <c r="XAM2197" s="73"/>
      <c r="XAO2197" s="62"/>
      <c r="XAQ2197" s="73"/>
      <c r="XAS2197" s="62"/>
      <c r="XAU2197" s="73"/>
      <c r="XAW2197" s="62"/>
      <c r="XAY2197" s="73"/>
      <c r="XBA2197" s="62"/>
      <c r="XBC2197" s="73"/>
      <c r="XBE2197" s="62"/>
      <c r="XBG2197" s="73"/>
      <c r="XBI2197" s="62"/>
      <c r="XBK2197" s="73"/>
      <c r="XBM2197" s="62"/>
      <c r="XBO2197" s="73"/>
      <c r="XBQ2197" s="62"/>
      <c r="XBS2197" s="73"/>
      <c r="XBU2197" s="62"/>
      <c r="XBW2197" s="73"/>
      <c r="XBY2197" s="62"/>
      <c r="XCA2197" s="73"/>
      <c r="XCC2197" s="62"/>
      <c r="XCE2197" s="73"/>
      <c r="XCG2197" s="62"/>
      <c r="XCI2197" s="73"/>
      <c r="XCK2197" s="62"/>
      <c r="XCM2197" s="73"/>
      <c r="XCO2197" s="62"/>
      <c r="XCQ2197" s="73"/>
      <c r="XCS2197" s="62"/>
      <c r="XCU2197" s="73"/>
      <c r="XCW2197" s="62"/>
      <c r="XCY2197" s="73"/>
      <c r="XDA2197" s="62"/>
      <c r="XDC2197" s="73"/>
      <c r="XDE2197" s="62"/>
      <c r="XDG2197" s="73"/>
      <c r="XDI2197" s="62"/>
      <c r="XDK2197" s="73"/>
      <c r="XDM2197" s="62"/>
      <c r="XDO2197" s="73"/>
      <c r="XDQ2197" s="62"/>
      <c r="XDS2197" s="73"/>
      <c r="XDU2197" s="62"/>
      <c r="XDW2197" s="73"/>
      <c r="XDY2197" s="62"/>
      <c r="XEA2197" s="73"/>
      <c r="XEC2197" s="62"/>
      <c r="XEE2197" s="73"/>
      <c r="XEG2197" s="62"/>
      <c r="XEI2197" s="73"/>
      <c r="XEK2197" s="62"/>
      <c r="XEM2197" s="73"/>
      <c r="XEO2197" s="62"/>
      <c r="XEQ2197" s="73"/>
      <c r="XES2197" s="62"/>
      <c r="XEU2197" s="73"/>
      <c r="XEW2197" s="62"/>
      <c r="XEY2197" s="73"/>
      <c r="XFA2197" s="62"/>
      <c r="XFC2197" s="73"/>
    </row>
    <row r="2198" spans="1:1023 1025:2047 2049:3071 3073:4095 4097:5119 5121:6143 6145:7167 7169:8191 8193:9215 9217:10239 10241:11263 11265:12287 12289:13311 13313:14335 14337:15359 15361:16383" x14ac:dyDescent="0.3">
      <c r="A2198" s="62"/>
      <c r="E2198" s="62"/>
      <c r="G2198" s="73"/>
      <c r="I2198" s="62"/>
      <c r="K2198" s="73"/>
      <c r="M2198" s="62"/>
      <c r="O2198" s="73"/>
      <c r="Q2198" s="62"/>
      <c r="S2198" s="73"/>
      <c r="U2198" s="62"/>
      <c r="W2198" s="73"/>
      <c r="Y2198" s="62"/>
      <c r="AA2198" s="73"/>
      <c r="AC2198" s="62"/>
      <c r="AE2198" s="73"/>
      <c r="AG2198" s="62"/>
      <c r="AI2198" s="73"/>
      <c r="AK2198" s="62"/>
      <c r="AM2198" s="73"/>
      <c r="AO2198" s="62"/>
      <c r="AQ2198" s="73"/>
      <c r="AS2198" s="62"/>
      <c r="AU2198" s="73"/>
      <c r="AW2198" s="62"/>
      <c r="AY2198" s="73"/>
      <c r="BA2198" s="62"/>
      <c r="BC2198" s="73"/>
      <c r="BE2198" s="62"/>
      <c r="BG2198" s="73"/>
      <c r="BI2198" s="62"/>
      <c r="BK2198" s="73"/>
      <c r="BM2198" s="62"/>
      <c r="BO2198" s="73"/>
      <c r="BQ2198" s="62"/>
      <c r="BS2198" s="73"/>
      <c r="BU2198" s="62"/>
      <c r="BW2198" s="73"/>
      <c r="BY2198" s="62"/>
      <c r="CA2198" s="73"/>
      <c r="CC2198" s="62"/>
      <c r="CE2198" s="73"/>
      <c r="CG2198" s="62"/>
      <c r="CI2198" s="73"/>
      <c r="CK2198" s="62"/>
      <c r="CM2198" s="73"/>
      <c r="CO2198" s="62"/>
      <c r="CQ2198" s="73"/>
      <c r="CS2198" s="62"/>
      <c r="CU2198" s="73"/>
      <c r="CW2198" s="62"/>
      <c r="CY2198" s="73"/>
      <c r="DA2198" s="62"/>
      <c r="DC2198" s="73"/>
      <c r="DE2198" s="62"/>
      <c r="DG2198" s="73"/>
      <c r="DI2198" s="62"/>
      <c r="DK2198" s="73"/>
      <c r="DM2198" s="62"/>
      <c r="DO2198" s="73"/>
      <c r="DQ2198" s="62"/>
      <c r="DS2198" s="73"/>
      <c r="DU2198" s="62"/>
      <c r="DW2198" s="73"/>
      <c r="DY2198" s="62"/>
      <c r="EA2198" s="73"/>
      <c r="EC2198" s="62"/>
      <c r="EE2198" s="73"/>
      <c r="EG2198" s="62"/>
      <c r="EI2198" s="73"/>
      <c r="EK2198" s="62"/>
      <c r="EM2198" s="73"/>
      <c r="EO2198" s="62"/>
      <c r="EQ2198" s="73"/>
      <c r="ES2198" s="62"/>
      <c r="EU2198" s="73"/>
      <c r="EW2198" s="62"/>
      <c r="EY2198" s="73"/>
      <c r="FA2198" s="62"/>
      <c r="FC2198" s="73"/>
      <c r="FE2198" s="62"/>
      <c r="FG2198" s="73"/>
      <c r="FI2198" s="62"/>
      <c r="FK2198" s="73"/>
      <c r="FM2198" s="62"/>
      <c r="FO2198" s="73"/>
      <c r="FQ2198" s="62"/>
      <c r="FS2198" s="73"/>
      <c r="FU2198" s="62"/>
      <c r="FW2198" s="73"/>
      <c r="FY2198" s="62"/>
      <c r="GA2198" s="73"/>
      <c r="GC2198" s="62"/>
      <c r="GE2198" s="73"/>
      <c r="GG2198" s="62"/>
      <c r="GI2198" s="73"/>
      <c r="GK2198" s="62"/>
      <c r="GM2198" s="73"/>
      <c r="GO2198" s="62"/>
      <c r="GQ2198" s="73"/>
      <c r="GS2198" s="62"/>
      <c r="GU2198" s="73"/>
      <c r="GW2198" s="62"/>
      <c r="GY2198" s="73"/>
      <c r="HA2198" s="62"/>
      <c r="HC2198" s="73"/>
      <c r="HE2198" s="62"/>
      <c r="HG2198" s="73"/>
      <c r="HI2198" s="62"/>
      <c r="HK2198" s="73"/>
      <c r="HM2198" s="62"/>
      <c r="HO2198" s="73"/>
      <c r="HQ2198" s="62"/>
      <c r="HS2198" s="73"/>
      <c r="HU2198" s="62"/>
      <c r="HW2198" s="73"/>
      <c r="HY2198" s="62"/>
      <c r="IA2198" s="73"/>
      <c r="IC2198" s="62"/>
      <c r="IE2198" s="73"/>
      <c r="IG2198" s="62"/>
      <c r="II2198" s="73"/>
      <c r="IK2198" s="62"/>
      <c r="IM2198" s="73"/>
      <c r="IO2198" s="62"/>
      <c r="IQ2198" s="73"/>
      <c r="IS2198" s="62"/>
      <c r="IU2198" s="73"/>
      <c r="IW2198" s="62"/>
      <c r="IY2198" s="73"/>
      <c r="JA2198" s="62"/>
      <c r="JC2198" s="73"/>
      <c r="JE2198" s="62"/>
      <c r="JG2198" s="73"/>
      <c r="JI2198" s="62"/>
      <c r="JK2198" s="73"/>
      <c r="JM2198" s="62"/>
      <c r="JO2198" s="73"/>
      <c r="JQ2198" s="62"/>
      <c r="JS2198" s="73"/>
      <c r="JU2198" s="62"/>
      <c r="JW2198" s="73"/>
      <c r="JY2198" s="62"/>
      <c r="KA2198" s="73"/>
      <c r="KC2198" s="62"/>
      <c r="KE2198" s="73"/>
      <c r="KG2198" s="62"/>
      <c r="KI2198" s="73"/>
      <c r="KK2198" s="62"/>
      <c r="KM2198" s="73"/>
      <c r="KO2198" s="62"/>
      <c r="KQ2198" s="73"/>
      <c r="KS2198" s="62"/>
      <c r="KU2198" s="73"/>
      <c r="KW2198" s="62"/>
      <c r="KY2198" s="73"/>
      <c r="LA2198" s="62"/>
      <c r="LC2198" s="73"/>
      <c r="LE2198" s="62"/>
      <c r="LG2198" s="73"/>
      <c r="LI2198" s="62"/>
      <c r="LK2198" s="73"/>
      <c r="LM2198" s="62"/>
      <c r="LO2198" s="73"/>
      <c r="LQ2198" s="62"/>
      <c r="LS2198" s="73"/>
      <c r="LU2198" s="62"/>
      <c r="LW2198" s="73"/>
      <c r="LY2198" s="62"/>
      <c r="MA2198" s="73"/>
      <c r="MC2198" s="62"/>
      <c r="ME2198" s="73"/>
      <c r="MG2198" s="62"/>
      <c r="MI2198" s="73"/>
      <c r="MK2198" s="62"/>
      <c r="MM2198" s="73"/>
      <c r="MO2198" s="62"/>
      <c r="MQ2198" s="73"/>
      <c r="MS2198" s="62"/>
      <c r="MU2198" s="73"/>
      <c r="MW2198" s="62"/>
      <c r="MY2198" s="73"/>
      <c r="NA2198" s="62"/>
      <c r="NC2198" s="73"/>
      <c r="NE2198" s="62"/>
      <c r="NG2198" s="73"/>
      <c r="NI2198" s="62"/>
      <c r="NK2198" s="73"/>
      <c r="NM2198" s="62"/>
      <c r="NO2198" s="73"/>
      <c r="NQ2198" s="62"/>
      <c r="NS2198" s="73"/>
      <c r="NU2198" s="62"/>
      <c r="NW2198" s="73"/>
      <c r="NY2198" s="62"/>
      <c r="OA2198" s="73"/>
      <c r="OC2198" s="62"/>
      <c r="OE2198" s="73"/>
      <c r="OG2198" s="62"/>
      <c r="OI2198" s="73"/>
      <c r="OK2198" s="62"/>
      <c r="OM2198" s="73"/>
      <c r="OO2198" s="62"/>
      <c r="OQ2198" s="73"/>
      <c r="OS2198" s="62"/>
      <c r="OU2198" s="73"/>
      <c r="OW2198" s="62"/>
      <c r="OY2198" s="73"/>
      <c r="PA2198" s="62"/>
      <c r="PC2198" s="73"/>
      <c r="PE2198" s="62"/>
      <c r="PG2198" s="73"/>
      <c r="PI2198" s="62"/>
      <c r="PK2198" s="73"/>
      <c r="PM2198" s="62"/>
      <c r="PO2198" s="73"/>
      <c r="PQ2198" s="62"/>
      <c r="PS2198" s="73"/>
      <c r="PU2198" s="62"/>
      <c r="PW2198" s="73"/>
      <c r="PY2198" s="62"/>
      <c r="QA2198" s="73"/>
      <c r="QC2198" s="62"/>
      <c r="QE2198" s="73"/>
      <c r="QG2198" s="62"/>
      <c r="QI2198" s="73"/>
      <c r="QK2198" s="62"/>
      <c r="QM2198" s="73"/>
      <c r="QO2198" s="62"/>
      <c r="QQ2198" s="73"/>
      <c r="QS2198" s="62"/>
      <c r="QU2198" s="73"/>
      <c r="QW2198" s="62"/>
      <c r="QY2198" s="73"/>
      <c r="RA2198" s="62"/>
      <c r="RC2198" s="73"/>
      <c r="RE2198" s="62"/>
      <c r="RG2198" s="73"/>
      <c r="RI2198" s="62"/>
      <c r="RK2198" s="73"/>
      <c r="RM2198" s="62"/>
      <c r="RO2198" s="73"/>
      <c r="RQ2198" s="62"/>
      <c r="RS2198" s="73"/>
      <c r="RU2198" s="62"/>
      <c r="RW2198" s="73"/>
      <c r="RY2198" s="62"/>
      <c r="SA2198" s="73"/>
      <c r="SC2198" s="62"/>
      <c r="SE2198" s="73"/>
      <c r="SG2198" s="62"/>
      <c r="SI2198" s="73"/>
      <c r="SK2198" s="62"/>
      <c r="SM2198" s="73"/>
      <c r="SO2198" s="62"/>
      <c r="SQ2198" s="73"/>
      <c r="SS2198" s="62"/>
      <c r="SU2198" s="73"/>
      <c r="SW2198" s="62"/>
      <c r="SY2198" s="73"/>
      <c r="TA2198" s="62"/>
      <c r="TC2198" s="73"/>
      <c r="TE2198" s="62"/>
      <c r="TG2198" s="73"/>
      <c r="TI2198" s="62"/>
      <c r="TK2198" s="73"/>
      <c r="TM2198" s="62"/>
      <c r="TO2198" s="73"/>
      <c r="TQ2198" s="62"/>
      <c r="TS2198" s="73"/>
      <c r="TU2198" s="62"/>
      <c r="TW2198" s="73"/>
      <c r="TY2198" s="62"/>
      <c r="UA2198" s="73"/>
      <c r="UC2198" s="62"/>
      <c r="UE2198" s="73"/>
      <c r="UG2198" s="62"/>
      <c r="UI2198" s="73"/>
      <c r="UK2198" s="62"/>
      <c r="UM2198" s="73"/>
      <c r="UO2198" s="62"/>
      <c r="UQ2198" s="73"/>
      <c r="US2198" s="62"/>
      <c r="UU2198" s="73"/>
      <c r="UW2198" s="62"/>
      <c r="UY2198" s="73"/>
      <c r="VA2198" s="62"/>
      <c r="VC2198" s="73"/>
      <c r="VE2198" s="62"/>
      <c r="VG2198" s="73"/>
      <c r="VI2198" s="62"/>
      <c r="VK2198" s="73"/>
      <c r="VM2198" s="62"/>
      <c r="VO2198" s="73"/>
      <c r="VQ2198" s="62"/>
      <c r="VS2198" s="73"/>
      <c r="VU2198" s="62"/>
      <c r="VW2198" s="73"/>
      <c r="VY2198" s="62"/>
      <c r="WA2198" s="73"/>
      <c r="WC2198" s="62"/>
      <c r="WE2198" s="73"/>
      <c r="WG2198" s="62"/>
      <c r="WI2198" s="73"/>
      <c r="WK2198" s="62"/>
      <c r="WM2198" s="73"/>
      <c r="WO2198" s="62"/>
      <c r="WQ2198" s="73"/>
      <c r="WS2198" s="62"/>
      <c r="WU2198" s="73"/>
      <c r="WW2198" s="62"/>
      <c r="WY2198" s="73"/>
      <c r="XA2198" s="62"/>
      <c r="XC2198" s="73"/>
      <c r="XE2198" s="62"/>
      <c r="XG2198" s="73"/>
      <c r="XI2198" s="62"/>
      <c r="XK2198" s="73"/>
      <c r="XM2198" s="62"/>
      <c r="XO2198" s="73"/>
      <c r="XQ2198" s="62"/>
      <c r="XS2198" s="73"/>
      <c r="XU2198" s="62"/>
      <c r="XW2198" s="73"/>
      <c r="XY2198" s="62"/>
      <c r="YA2198" s="73"/>
      <c r="YC2198" s="62"/>
      <c r="YE2198" s="73"/>
      <c r="YG2198" s="62"/>
      <c r="YI2198" s="73"/>
      <c r="YK2198" s="62"/>
      <c r="YM2198" s="73"/>
      <c r="YO2198" s="62"/>
      <c r="YQ2198" s="73"/>
      <c r="YS2198" s="62"/>
      <c r="YU2198" s="73"/>
      <c r="YW2198" s="62"/>
      <c r="YY2198" s="73"/>
      <c r="ZA2198" s="62"/>
      <c r="ZC2198" s="73"/>
      <c r="ZE2198" s="62"/>
      <c r="ZG2198" s="73"/>
      <c r="ZI2198" s="62"/>
      <c r="ZK2198" s="73"/>
      <c r="ZM2198" s="62"/>
      <c r="ZO2198" s="73"/>
      <c r="ZQ2198" s="62"/>
      <c r="ZS2198" s="73"/>
      <c r="ZU2198" s="62"/>
      <c r="ZW2198" s="73"/>
      <c r="ZY2198" s="62"/>
      <c r="AAA2198" s="73"/>
      <c r="AAC2198" s="62"/>
      <c r="AAE2198" s="73"/>
      <c r="AAG2198" s="62"/>
      <c r="AAI2198" s="73"/>
      <c r="AAK2198" s="62"/>
      <c r="AAM2198" s="73"/>
      <c r="AAO2198" s="62"/>
      <c r="AAQ2198" s="73"/>
      <c r="AAS2198" s="62"/>
      <c r="AAU2198" s="73"/>
      <c r="AAW2198" s="62"/>
      <c r="AAY2198" s="73"/>
      <c r="ABA2198" s="62"/>
      <c r="ABC2198" s="73"/>
      <c r="ABE2198" s="62"/>
      <c r="ABG2198" s="73"/>
      <c r="ABI2198" s="62"/>
      <c r="ABK2198" s="73"/>
      <c r="ABM2198" s="62"/>
      <c r="ABO2198" s="73"/>
      <c r="ABQ2198" s="62"/>
      <c r="ABS2198" s="73"/>
      <c r="ABU2198" s="62"/>
      <c r="ABW2198" s="73"/>
      <c r="ABY2198" s="62"/>
      <c r="ACA2198" s="73"/>
      <c r="ACC2198" s="62"/>
      <c r="ACE2198" s="73"/>
      <c r="ACG2198" s="62"/>
      <c r="ACI2198" s="73"/>
      <c r="ACK2198" s="62"/>
      <c r="ACM2198" s="73"/>
      <c r="ACO2198" s="62"/>
      <c r="ACQ2198" s="73"/>
      <c r="ACS2198" s="62"/>
      <c r="ACU2198" s="73"/>
      <c r="ACW2198" s="62"/>
      <c r="ACY2198" s="73"/>
      <c r="ADA2198" s="62"/>
      <c r="ADC2198" s="73"/>
      <c r="ADE2198" s="62"/>
      <c r="ADG2198" s="73"/>
      <c r="ADI2198" s="62"/>
      <c r="ADK2198" s="73"/>
      <c r="ADM2198" s="62"/>
      <c r="ADO2198" s="73"/>
      <c r="ADQ2198" s="62"/>
      <c r="ADS2198" s="73"/>
      <c r="ADU2198" s="62"/>
      <c r="ADW2198" s="73"/>
      <c r="ADY2198" s="62"/>
      <c r="AEA2198" s="73"/>
      <c r="AEC2198" s="62"/>
      <c r="AEE2198" s="73"/>
      <c r="AEG2198" s="62"/>
      <c r="AEI2198" s="73"/>
      <c r="AEK2198" s="62"/>
      <c r="AEM2198" s="73"/>
      <c r="AEO2198" s="62"/>
      <c r="AEQ2198" s="73"/>
      <c r="AES2198" s="62"/>
      <c r="AEU2198" s="73"/>
      <c r="AEW2198" s="62"/>
      <c r="AEY2198" s="73"/>
      <c r="AFA2198" s="62"/>
      <c r="AFC2198" s="73"/>
      <c r="AFE2198" s="62"/>
      <c r="AFG2198" s="73"/>
      <c r="AFI2198" s="62"/>
      <c r="AFK2198" s="73"/>
      <c r="AFM2198" s="62"/>
      <c r="AFO2198" s="73"/>
      <c r="AFQ2198" s="62"/>
      <c r="AFS2198" s="73"/>
      <c r="AFU2198" s="62"/>
      <c r="AFW2198" s="73"/>
      <c r="AFY2198" s="62"/>
      <c r="AGA2198" s="73"/>
      <c r="AGC2198" s="62"/>
      <c r="AGE2198" s="73"/>
      <c r="AGG2198" s="62"/>
      <c r="AGI2198" s="73"/>
      <c r="AGK2198" s="62"/>
      <c r="AGM2198" s="73"/>
      <c r="AGO2198" s="62"/>
      <c r="AGQ2198" s="73"/>
      <c r="AGS2198" s="62"/>
      <c r="AGU2198" s="73"/>
      <c r="AGW2198" s="62"/>
      <c r="AGY2198" s="73"/>
      <c r="AHA2198" s="62"/>
      <c r="AHC2198" s="73"/>
      <c r="AHE2198" s="62"/>
      <c r="AHG2198" s="73"/>
      <c r="AHI2198" s="62"/>
      <c r="AHK2198" s="73"/>
      <c r="AHM2198" s="62"/>
      <c r="AHO2198" s="73"/>
      <c r="AHQ2198" s="62"/>
      <c r="AHS2198" s="73"/>
      <c r="AHU2198" s="62"/>
      <c r="AHW2198" s="73"/>
      <c r="AHY2198" s="62"/>
      <c r="AIA2198" s="73"/>
      <c r="AIC2198" s="62"/>
      <c r="AIE2198" s="73"/>
      <c r="AIG2198" s="62"/>
      <c r="AII2198" s="73"/>
      <c r="AIK2198" s="62"/>
      <c r="AIM2198" s="73"/>
      <c r="AIO2198" s="62"/>
      <c r="AIQ2198" s="73"/>
      <c r="AIS2198" s="62"/>
      <c r="AIU2198" s="73"/>
      <c r="AIW2198" s="62"/>
      <c r="AIY2198" s="73"/>
      <c r="AJA2198" s="62"/>
      <c r="AJC2198" s="73"/>
      <c r="AJE2198" s="62"/>
      <c r="AJG2198" s="73"/>
      <c r="AJI2198" s="62"/>
      <c r="AJK2198" s="73"/>
      <c r="AJM2198" s="62"/>
      <c r="AJO2198" s="73"/>
      <c r="AJQ2198" s="62"/>
      <c r="AJS2198" s="73"/>
      <c r="AJU2198" s="62"/>
      <c r="AJW2198" s="73"/>
      <c r="AJY2198" s="62"/>
      <c r="AKA2198" s="73"/>
      <c r="AKC2198" s="62"/>
      <c r="AKE2198" s="73"/>
      <c r="AKG2198" s="62"/>
      <c r="AKI2198" s="73"/>
      <c r="AKK2198" s="62"/>
      <c r="AKM2198" s="73"/>
      <c r="AKO2198" s="62"/>
      <c r="AKQ2198" s="73"/>
      <c r="AKS2198" s="62"/>
      <c r="AKU2198" s="73"/>
      <c r="AKW2198" s="62"/>
      <c r="AKY2198" s="73"/>
      <c r="ALA2198" s="62"/>
      <c r="ALC2198" s="73"/>
      <c r="ALE2198" s="62"/>
      <c r="ALG2198" s="73"/>
      <c r="ALI2198" s="62"/>
      <c r="ALK2198" s="73"/>
      <c r="ALM2198" s="62"/>
      <c r="ALO2198" s="73"/>
      <c r="ALQ2198" s="62"/>
      <c r="ALS2198" s="73"/>
      <c r="ALU2198" s="62"/>
      <c r="ALW2198" s="73"/>
      <c r="ALY2198" s="62"/>
      <c r="AMA2198" s="73"/>
      <c r="AMC2198" s="62"/>
      <c r="AME2198" s="73"/>
      <c r="AMG2198" s="62"/>
      <c r="AMI2198" s="73"/>
      <c r="AMK2198" s="62"/>
      <c r="AMM2198" s="73"/>
      <c r="AMO2198" s="62"/>
      <c r="AMQ2198" s="73"/>
      <c r="AMS2198" s="62"/>
      <c r="AMU2198" s="73"/>
      <c r="AMW2198" s="62"/>
      <c r="AMY2198" s="73"/>
      <c r="ANA2198" s="62"/>
      <c r="ANC2198" s="73"/>
      <c r="ANE2198" s="62"/>
      <c r="ANG2198" s="73"/>
      <c r="ANI2198" s="62"/>
      <c r="ANK2198" s="73"/>
      <c r="ANM2198" s="62"/>
      <c r="ANO2198" s="73"/>
      <c r="ANQ2198" s="62"/>
      <c r="ANS2198" s="73"/>
      <c r="ANU2198" s="62"/>
      <c r="ANW2198" s="73"/>
      <c r="ANY2198" s="62"/>
      <c r="AOA2198" s="73"/>
      <c r="AOC2198" s="62"/>
      <c r="AOE2198" s="73"/>
      <c r="AOG2198" s="62"/>
      <c r="AOI2198" s="73"/>
      <c r="AOK2198" s="62"/>
      <c r="AOM2198" s="73"/>
      <c r="AOO2198" s="62"/>
      <c r="AOQ2198" s="73"/>
      <c r="AOS2198" s="62"/>
      <c r="AOU2198" s="73"/>
      <c r="AOW2198" s="62"/>
      <c r="AOY2198" s="73"/>
      <c r="APA2198" s="62"/>
      <c r="APC2198" s="73"/>
      <c r="APE2198" s="62"/>
      <c r="APG2198" s="73"/>
      <c r="API2198" s="62"/>
      <c r="APK2198" s="73"/>
      <c r="APM2198" s="62"/>
      <c r="APO2198" s="73"/>
      <c r="APQ2198" s="62"/>
      <c r="APS2198" s="73"/>
      <c r="APU2198" s="62"/>
      <c r="APW2198" s="73"/>
      <c r="APY2198" s="62"/>
      <c r="AQA2198" s="73"/>
      <c r="AQC2198" s="62"/>
      <c r="AQE2198" s="73"/>
      <c r="AQG2198" s="62"/>
      <c r="AQI2198" s="73"/>
      <c r="AQK2198" s="62"/>
      <c r="AQM2198" s="73"/>
      <c r="AQO2198" s="62"/>
      <c r="AQQ2198" s="73"/>
      <c r="AQS2198" s="62"/>
      <c r="AQU2198" s="73"/>
      <c r="AQW2198" s="62"/>
      <c r="AQY2198" s="73"/>
      <c r="ARA2198" s="62"/>
      <c r="ARC2198" s="73"/>
      <c r="ARE2198" s="62"/>
      <c r="ARG2198" s="73"/>
      <c r="ARI2198" s="62"/>
      <c r="ARK2198" s="73"/>
      <c r="ARM2198" s="62"/>
      <c r="ARO2198" s="73"/>
      <c r="ARQ2198" s="62"/>
      <c r="ARS2198" s="73"/>
      <c r="ARU2198" s="62"/>
      <c r="ARW2198" s="73"/>
      <c r="ARY2198" s="62"/>
      <c r="ASA2198" s="73"/>
      <c r="ASC2198" s="62"/>
      <c r="ASE2198" s="73"/>
      <c r="ASG2198" s="62"/>
      <c r="ASI2198" s="73"/>
      <c r="ASK2198" s="62"/>
      <c r="ASM2198" s="73"/>
      <c r="ASO2198" s="62"/>
      <c r="ASQ2198" s="73"/>
      <c r="ASS2198" s="62"/>
      <c r="ASU2198" s="73"/>
      <c r="ASW2198" s="62"/>
      <c r="ASY2198" s="73"/>
      <c r="ATA2198" s="62"/>
      <c r="ATC2198" s="73"/>
      <c r="ATE2198" s="62"/>
      <c r="ATG2198" s="73"/>
      <c r="ATI2198" s="62"/>
      <c r="ATK2198" s="73"/>
      <c r="ATM2198" s="62"/>
      <c r="ATO2198" s="73"/>
      <c r="ATQ2198" s="62"/>
      <c r="ATS2198" s="73"/>
      <c r="ATU2198" s="62"/>
      <c r="ATW2198" s="73"/>
      <c r="ATY2198" s="62"/>
      <c r="AUA2198" s="73"/>
      <c r="AUC2198" s="62"/>
      <c r="AUE2198" s="73"/>
      <c r="AUG2198" s="62"/>
      <c r="AUI2198" s="73"/>
      <c r="AUK2198" s="62"/>
      <c r="AUM2198" s="73"/>
      <c r="AUO2198" s="62"/>
      <c r="AUQ2198" s="73"/>
      <c r="AUS2198" s="62"/>
      <c r="AUU2198" s="73"/>
      <c r="AUW2198" s="62"/>
      <c r="AUY2198" s="73"/>
      <c r="AVA2198" s="62"/>
      <c r="AVC2198" s="73"/>
      <c r="AVE2198" s="62"/>
      <c r="AVG2198" s="73"/>
      <c r="AVI2198" s="62"/>
      <c r="AVK2198" s="73"/>
      <c r="AVM2198" s="62"/>
      <c r="AVO2198" s="73"/>
      <c r="AVQ2198" s="62"/>
      <c r="AVS2198" s="73"/>
      <c r="AVU2198" s="62"/>
      <c r="AVW2198" s="73"/>
      <c r="AVY2198" s="62"/>
      <c r="AWA2198" s="73"/>
      <c r="AWC2198" s="62"/>
      <c r="AWE2198" s="73"/>
      <c r="AWG2198" s="62"/>
      <c r="AWI2198" s="73"/>
      <c r="AWK2198" s="62"/>
      <c r="AWM2198" s="73"/>
      <c r="AWO2198" s="62"/>
      <c r="AWQ2198" s="73"/>
      <c r="AWS2198" s="62"/>
      <c r="AWU2198" s="73"/>
      <c r="AWW2198" s="62"/>
      <c r="AWY2198" s="73"/>
      <c r="AXA2198" s="62"/>
      <c r="AXC2198" s="73"/>
      <c r="AXE2198" s="62"/>
      <c r="AXG2198" s="73"/>
      <c r="AXI2198" s="62"/>
      <c r="AXK2198" s="73"/>
      <c r="AXM2198" s="62"/>
      <c r="AXO2198" s="73"/>
      <c r="AXQ2198" s="62"/>
      <c r="AXS2198" s="73"/>
      <c r="AXU2198" s="62"/>
      <c r="AXW2198" s="73"/>
      <c r="AXY2198" s="62"/>
      <c r="AYA2198" s="73"/>
      <c r="AYC2198" s="62"/>
      <c r="AYE2198" s="73"/>
      <c r="AYG2198" s="62"/>
      <c r="AYI2198" s="73"/>
      <c r="AYK2198" s="62"/>
      <c r="AYM2198" s="73"/>
      <c r="AYO2198" s="62"/>
      <c r="AYQ2198" s="73"/>
      <c r="AYS2198" s="62"/>
      <c r="AYU2198" s="73"/>
      <c r="AYW2198" s="62"/>
      <c r="AYY2198" s="73"/>
      <c r="AZA2198" s="62"/>
      <c r="AZC2198" s="73"/>
      <c r="AZE2198" s="62"/>
      <c r="AZG2198" s="73"/>
      <c r="AZI2198" s="62"/>
      <c r="AZK2198" s="73"/>
      <c r="AZM2198" s="62"/>
      <c r="AZO2198" s="73"/>
      <c r="AZQ2198" s="62"/>
      <c r="AZS2198" s="73"/>
      <c r="AZU2198" s="62"/>
      <c r="AZW2198" s="73"/>
      <c r="AZY2198" s="62"/>
      <c r="BAA2198" s="73"/>
      <c r="BAC2198" s="62"/>
      <c r="BAE2198" s="73"/>
      <c r="BAG2198" s="62"/>
      <c r="BAI2198" s="73"/>
      <c r="BAK2198" s="62"/>
      <c r="BAM2198" s="73"/>
      <c r="BAO2198" s="62"/>
      <c r="BAQ2198" s="73"/>
      <c r="BAS2198" s="62"/>
      <c r="BAU2198" s="73"/>
      <c r="BAW2198" s="62"/>
      <c r="BAY2198" s="73"/>
      <c r="BBA2198" s="62"/>
      <c r="BBC2198" s="73"/>
      <c r="BBE2198" s="62"/>
      <c r="BBG2198" s="73"/>
      <c r="BBI2198" s="62"/>
      <c r="BBK2198" s="73"/>
      <c r="BBM2198" s="62"/>
      <c r="BBO2198" s="73"/>
      <c r="BBQ2198" s="62"/>
      <c r="BBS2198" s="73"/>
      <c r="BBU2198" s="62"/>
      <c r="BBW2198" s="73"/>
      <c r="BBY2198" s="62"/>
      <c r="BCA2198" s="73"/>
      <c r="BCC2198" s="62"/>
      <c r="BCE2198" s="73"/>
      <c r="BCG2198" s="62"/>
      <c r="BCI2198" s="73"/>
      <c r="BCK2198" s="62"/>
      <c r="BCM2198" s="73"/>
      <c r="BCO2198" s="62"/>
      <c r="BCQ2198" s="73"/>
      <c r="BCS2198" s="62"/>
      <c r="BCU2198" s="73"/>
      <c r="BCW2198" s="62"/>
      <c r="BCY2198" s="73"/>
      <c r="BDA2198" s="62"/>
      <c r="BDC2198" s="73"/>
      <c r="BDE2198" s="62"/>
      <c r="BDG2198" s="73"/>
      <c r="BDI2198" s="62"/>
      <c r="BDK2198" s="73"/>
      <c r="BDM2198" s="62"/>
      <c r="BDO2198" s="73"/>
      <c r="BDQ2198" s="62"/>
      <c r="BDS2198" s="73"/>
      <c r="BDU2198" s="62"/>
      <c r="BDW2198" s="73"/>
      <c r="BDY2198" s="62"/>
      <c r="BEA2198" s="73"/>
      <c r="BEC2198" s="62"/>
      <c r="BEE2198" s="73"/>
      <c r="BEG2198" s="62"/>
      <c r="BEI2198" s="73"/>
      <c r="BEK2198" s="62"/>
      <c r="BEM2198" s="73"/>
      <c r="BEO2198" s="62"/>
      <c r="BEQ2198" s="73"/>
      <c r="BES2198" s="62"/>
      <c r="BEU2198" s="73"/>
      <c r="BEW2198" s="62"/>
      <c r="BEY2198" s="73"/>
      <c r="BFA2198" s="62"/>
      <c r="BFC2198" s="73"/>
      <c r="BFE2198" s="62"/>
      <c r="BFG2198" s="73"/>
      <c r="BFI2198" s="62"/>
      <c r="BFK2198" s="73"/>
      <c r="BFM2198" s="62"/>
      <c r="BFO2198" s="73"/>
      <c r="BFQ2198" s="62"/>
      <c r="BFS2198" s="73"/>
      <c r="BFU2198" s="62"/>
      <c r="BFW2198" s="73"/>
      <c r="BFY2198" s="62"/>
      <c r="BGA2198" s="73"/>
      <c r="BGC2198" s="62"/>
      <c r="BGE2198" s="73"/>
      <c r="BGG2198" s="62"/>
      <c r="BGI2198" s="73"/>
      <c r="BGK2198" s="62"/>
      <c r="BGM2198" s="73"/>
      <c r="BGO2198" s="62"/>
      <c r="BGQ2198" s="73"/>
      <c r="BGS2198" s="62"/>
      <c r="BGU2198" s="73"/>
      <c r="BGW2198" s="62"/>
      <c r="BGY2198" s="73"/>
      <c r="BHA2198" s="62"/>
      <c r="BHC2198" s="73"/>
      <c r="BHE2198" s="62"/>
      <c r="BHG2198" s="73"/>
      <c r="BHI2198" s="62"/>
      <c r="BHK2198" s="73"/>
      <c r="BHM2198" s="62"/>
      <c r="BHO2198" s="73"/>
      <c r="BHQ2198" s="62"/>
      <c r="BHS2198" s="73"/>
      <c r="BHU2198" s="62"/>
      <c r="BHW2198" s="73"/>
      <c r="BHY2198" s="62"/>
      <c r="BIA2198" s="73"/>
      <c r="BIC2198" s="62"/>
      <c r="BIE2198" s="73"/>
      <c r="BIG2198" s="62"/>
      <c r="BII2198" s="73"/>
      <c r="BIK2198" s="62"/>
      <c r="BIM2198" s="73"/>
      <c r="BIO2198" s="62"/>
      <c r="BIQ2198" s="73"/>
      <c r="BIS2198" s="62"/>
      <c r="BIU2198" s="73"/>
      <c r="BIW2198" s="62"/>
      <c r="BIY2198" s="73"/>
      <c r="BJA2198" s="62"/>
      <c r="BJC2198" s="73"/>
      <c r="BJE2198" s="62"/>
      <c r="BJG2198" s="73"/>
      <c r="BJI2198" s="62"/>
      <c r="BJK2198" s="73"/>
      <c r="BJM2198" s="62"/>
      <c r="BJO2198" s="73"/>
      <c r="BJQ2198" s="62"/>
      <c r="BJS2198" s="73"/>
      <c r="BJU2198" s="62"/>
      <c r="BJW2198" s="73"/>
      <c r="BJY2198" s="62"/>
      <c r="BKA2198" s="73"/>
      <c r="BKC2198" s="62"/>
      <c r="BKE2198" s="73"/>
      <c r="BKG2198" s="62"/>
      <c r="BKI2198" s="73"/>
      <c r="BKK2198" s="62"/>
      <c r="BKM2198" s="73"/>
      <c r="BKO2198" s="62"/>
      <c r="BKQ2198" s="73"/>
      <c r="BKS2198" s="62"/>
      <c r="BKU2198" s="73"/>
      <c r="BKW2198" s="62"/>
      <c r="BKY2198" s="73"/>
      <c r="BLA2198" s="62"/>
      <c r="BLC2198" s="73"/>
      <c r="BLE2198" s="62"/>
      <c r="BLG2198" s="73"/>
      <c r="BLI2198" s="62"/>
      <c r="BLK2198" s="73"/>
      <c r="BLM2198" s="62"/>
      <c r="BLO2198" s="73"/>
      <c r="BLQ2198" s="62"/>
      <c r="BLS2198" s="73"/>
      <c r="BLU2198" s="62"/>
      <c r="BLW2198" s="73"/>
      <c r="BLY2198" s="62"/>
      <c r="BMA2198" s="73"/>
      <c r="BMC2198" s="62"/>
      <c r="BME2198" s="73"/>
      <c r="BMG2198" s="62"/>
      <c r="BMI2198" s="73"/>
      <c r="BMK2198" s="62"/>
      <c r="BMM2198" s="73"/>
      <c r="BMO2198" s="62"/>
      <c r="BMQ2198" s="73"/>
      <c r="BMS2198" s="62"/>
      <c r="BMU2198" s="73"/>
      <c r="BMW2198" s="62"/>
      <c r="BMY2198" s="73"/>
      <c r="BNA2198" s="62"/>
      <c r="BNC2198" s="73"/>
      <c r="BNE2198" s="62"/>
      <c r="BNG2198" s="73"/>
      <c r="BNI2198" s="62"/>
      <c r="BNK2198" s="73"/>
      <c r="BNM2198" s="62"/>
      <c r="BNO2198" s="73"/>
      <c r="BNQ2198" s="62"/>
      <c r="BNS2198" s="73"/>
      <c r="BNU2198" s="62"/>
      <c r="BNW2198" s="73"/>
      <c r="BNY2198" s="62"/>
      <c r="BOA2198" s="73"/>
      <c r="BOC2198" s="62"/>
      <c r="BOE2198" s="73"/>
      <c r="BOG2198" s="62"/>
      <c r="BOI2198" s="73"/>
      <c r="BOK2198" s="62"/>
      <c r="BOM2198" s="73"/>
      <c r="BOO2198" s="62"/>
      <c r="BOQ2198" s="73"/>
      <c r="BOS2198" s="62"/>
      <c r="BOU2198" s="73"/>
      <c r="BOW2198" s="62"/>
      <c r="BOY2198" s="73"/>
      <c r="BPA2198" s="62"/>
      <c r="BPC2198" s="73"/>
      <c r="BPE2198" s="62"/>
      <c r="BPG2198" s="73"/>
      <c r="BPI2198" s="62"/>
      <c r="BPK2198" s="73"/>
      <c r="BPM2198" s="62"/>
      <c r="BPO2198" s="73"/>
      <c r="BPQ2198" s="62"/>
      <c r="BPS2198" s="73"/>
      <c r="BPU2198" s="62"/>
      <c r="BPW2198" s="73"/>
      <c r="BPY2198" s="62"/>
      <c r="BQA2198" s="73"/>
      <c r="BQC2198" s="62"/>
      <c r="BQE2198" s="73"/>
      <c r="BQG2198" s="62"/>
      <c r="BQI2198" s="73"/>
      <c r="BQK2198" s="62"/>
      <c r="BQM2198" s="73"/>
      <c r="BQO2198" s="62"/>
      <c r="BQQ2198" s="73"/>
      <c r="BQS2198" s="62"/>
      <c r="BQU2198" s="73"/>
      <c r="BQW2198" s="62"/>
      <c r="BQY2198" s="73"/>
      <c r="BRA2198" s="62"/>
      <c r="BRC2198" s="73"/>
      <c r="BRE2198" s="62"/>
      <c r="BRG2198" s="73"/>
      <c r="BRI2198" s="62"/>
      <c r="BRK2198" s="73"/>
      <c r="BRM2198" s="62"/>
      <c r="BRO2198" s="73"/>
      <c r="BRQ2198" s="62"/>
      <c r="BRS2198" s="73"/>
      <c r="BRU2198" s="62"/>
      <c r="BRW2198" s="73"/>
      <c r="BRY2198" s="62"/>
      <c r="BSA2198" s="73"/>
      <c r="BSC2198" s="62"/>
      <c r="BSE2198" s="73"/>
      <c r="BSG2198" s="62"/>
      <c r="BSI2198" s="73"/>
      <c r="BSK2198" s="62"/>
      <c r="BSM2198" s="73"/>
      <c r="BSO2198" s="62"/>
      <c r="BSQ2198" s="73"/>
      <c r="BSS2198" s="62"/>
      <c r="BSU2198" s="73"/>
      <c r="BSW2198" s="62"/>
      <c r="BSY2198" s="73"/>
      <c r="BTA2198" s="62"/>
      <c r="BTC2198" s="73"/>
      <c r="BTE2198" s="62"/>
      <c r="BTG2198" s="73"/>
      <c r="BTI2198" s="62"/>
      <c r="BTK2198" s="73"/>
      <c r="BTM2198" s="62"/>
      <c r="BTO2198" s="73"/>
      <c r="BTQ2198" s="62"/>
      <c r="BTS2198" s="73"/>
      <c r="BTU2198" s="62"/>
      <c r="BTW2198" s="73"/>
      <c r="BTY2198" s="62"/>
      <c r="BUA2198" s="73"/>
      <c r="BUC2198" s="62"/>
      <c r="BUE2198" s="73"/>
      <c r="BUG2198" s="62"/>
      <c r="BUI2198" s="73"/>
      <c r="BUK2198" s="62"/>
      <c r="BUM2198" s="73"/>
      <c r="BUO2198" s="62"/>
      <c r="BUQ2198" s="73"/>
      <c r="BUS2198" s="62"/>
      <c r="BUU2198" s="73"/>
      <c r="BUW2198" s="62"/>
      <c r="BUY2198" s="73"/>
      <c r="BVA2198" s="62"/>
      <c r="BVC2198" s="73"/>
      <c r="BVE2198" s="62"/>
      <c r="BVG2198" s="73"/>
      <c r="BVI2198" s="62"/>
      <c r="BVK2198" s="73"/>
      <c r="BVM2198" s="62"/>
      <c r="BVO2198" s="73"/>
      <c r="BVQ2198" s="62"/>
      <c r="BVS2198" s="73"/>
      <c r="BVU2198" s="62"/>
      <c r="BVW2198" s="73"/>
      <c r="BVY2198" s="62"/>
      <c r="BWA2198" s="73"/>
      <c r="BWC2198" s="62"/>
      <c r="BWE2198" s="73"/>
      <c r="BWG2198" s="62"/>
      <c r="BWI2198" s="73"/>
      <c r="BWK2198" s="62"/>
      <c r="BWM2198" s="73"/>
      <c r="BWO2198" s="62"/>
      <c r="BWQ2198" s="73"/>
      <c r="BWS2198" s="62"/>
      <c r="BWU2198" s="73"/>
      <c r="BWW2198" s="62"/>
      <c r="BWY2198" s="73"/>
      <c r="BXA2198" s="62"/>
      <c r="BXC2198" s="73"/>
      <c r="BXE2198" s="62"/>
      <c r="BXG2198" s="73"/>
      <c r="BXI2198" s="62"/>
      <c r="BXK2198" s="73"/>
      <c r="BXM2198" s="62"/>
      <c r="BXO2198" s="73"/>
      <c r="BXQ2198" s="62"/>
      <c r="BXS2198" s="73"/>
      <c r="BXU2198" s="62"/>
      <c r="BXW2198" s="73"/>
      <c r="BXY2198" s="62"/>
      <c r="BYA2198" s="73"/>
      <c r="BYC2198" s="62"/>
      <c r="BYE2198" s="73"/>
      <c r="BYG2198" s="62"/>
      <c r="BYI2198" s="73"/>
      <c r="BYK2198" s="62"/>
      <c r="BYM2198" s="73"/>
      <c r="BYO2198" s="62"/>
      <c r="BYQ2198" s="73"/>
      <c r="BYS2198" s="62"/>
      <c r="BYU2198" s="73"/>
      <c r="BYW2198" s="62"/>
      <c r="BYY2198" s="73"/>
      <c r="BZA2198" s="62"/>
      <c r="BZC2198" s="73"/>
      <c r="BZE2198" s="62"/>
      <c r="BZG2198" s="73"/>
      <c r="BZI2198" s="62"/>
      <c r="BZK2198" s="73"/>
      <c r="BZM2198" s="62"/>
      <c r="BZO2198" s="73"/>
      <c r="BZQ2198" s="62"/>
      <c r="BZS2198" s="73"/>
      <c r="BZU2198" s="62"/>
      <c r="BZW2198" s="73"/>
      <c r="BZY2198" s="62"/>
      <c r="CAA2198" s="73"/>
      <c r="CAC2198" s="62"/>
      <c r="CAE2198" s="73"/>
      <c r="CAG2198" s="62"/>
      <c r="CAI2198" s="73"/>
      <c r="CAK2198" s="62"/>
      <c r="CAM2198" s="73"/>
      <c r="CAO2198" s="62"/>
      <c r="CAQ2198" s="73"/>
      <c r="CAS2198" s="62"/>
      <c r="CAU2198" s="73"/>
      <c r="CAW2198" s="62"/>
      <c r="CAY2198" s="73"/>
      <c r="CBA2198" s="62"/>
      <c r="CBC2198" s="73"/>
      <c r="CBE2198" s="62"/>
      <c r="CBG2198" s="73"/>
      <c r="CBI2198" s="62"/>
      <c r="CBK2198" s="73"/>
      <c r="CBM2198" s="62"/>
      <c r="CBO2198" s="73"/>
      <c r="CBQ2198" s="62"/>
      <c r="CBS2198" s="73"/>
      <c r="CBU2198" s="62"/>
      <c r="CBW2198" s="73"/>
      <c r="CBY2198" s="62"/>
      <c r="CCA2198" s="73"/>
      <c r="CCC2198" s="62"/>
      <c r="CCE2198" s="73"/>
      <c r="CCG2198" s="62"/>
      <c r="CCI2198" s="73"/>
      <c r="CCK2198" s="62"/>
      <c r="CCM2198" s="73"/>
      <c r="CCO2198" s="62"/>
      <c r="CCQ2198" s="73"/>
      <c r="CCS2198" s="62"/>
      <c r="CCU2198" s="73"/>
      <c r="CCW2198" s="62"/>
      <c r="CCY2198" s="73"/>
      <c r="CDA2198" s="62"/>
      <c r="CDC2198" s="73"/>
      <c r="CDE2198" s="62"/>
      <c r="CDG2198" s="73"/>
      <c r="CDI2198" s="62"/>
      <c r="CDK2198" s="73"/>
      <c r="CDM2198" s="62"/>
      <c r="CDO2198" s="73"/>
      <c r="CDQ2198" s="62"/>
      <c r="CDS2198" s="73"/>
      <c r="CDU2198" s="62"/>
      <c r="CDW2198" s="73"/>
      <c r="CDY2198" s="62"/>
      <c r="CEA2198" s="73"/>
      <c r="CEC2198" s="62"/>
      <c r="CEE2198" s="73"/>
      <c r="CEG2198" s="62"/>
      <c r="CEI2198" s="73"/>
      <c r="CEK2198" s="62"/>
      <c r="CEM2198" s="73"/>
      <c r="CEO2198" s="62"/>
      <c r="CEQ2198" s="73"/>
      <c r="CES2198" s="62"/>
      <c r="CEU2198" s="73"/>
      <c r="CEW2198" s="62"/>
      <c r="CEY2198" s="73"/>
      <c r="CFA2198" s="62"/>
      <c r="CFC2198" s="73"/>
      <c r="CFE2198" s="62"/>
      <c r="CFG2198" s="73"/>
      <c r="CFI2198" s="62"/>
      <c r="CFK2198" s="73"/>
      <c r="CFM2198" s="62"/>
      <c r="CFO2198" s="73"/>
      <c r="CFQ2198" s="62"/>
      <c r="CFS2198" s="73"/>
      <c r="CFU2198" s="62"/>
      <c r="CFW2198" s="73"/>
      <c r="CFY2198" s="62"/>
      <c r="CGA2198" s="73"/>
      <c r="CGC2198" s="62"/>
      <c r="CGE2198" s="73"/>
      <c r="CGG2198" s="62"/>
      <c r="CGI2198" s="73"/>
      <c r="CGK2198" s="62"/>
      <c r="CGM2198" s="73"/>
      <c r="CGO2198" s="62"/>
      <c r="CGQ2198" s="73"/>
      <c r="CGS2198" s="62"/>
      <c r="CGU2198" s="73"/>
      <c r="CGW2198" s="62"/>
      <c r="CGY2198" s="73"/>
      <c r="CHA2198" s="62"/>
      <c r="CHC2198" s="73"/>
      <c r="CHE2198" s="62"/>
      <c r="CHG2198" s="73"/>
      <c r="CHI2198" s="62"/>
      <c r="CHK2198" s="73"/>
      <c r="CHM2198" s="62"/>
      <c r="CHO2198" s="73"/>
      <c r="CHQ2198" s="62"/>
      <c r="CHS2198" s="73"/>
      <c r="CHU2198" s="62"/>
      <c r="CHW2198" s="73"/>
      <c r="CHY2198" s="62"/>
      <c r="CIA2198" s="73"/>
      <c r="CIC2198" s="62"/>
      <c r="CIE2198" s="73"/>
      <c r="CIG2198" s="62"/>
      <c r="CII2198" s="73"/>
      <c r="CIK2198" s="62"/>
      <c r="CIM2198" s="73"/>
      <c r="CIO2198" s="62"/>
      <c r="CIQ2198" s="73"/>
      <c r="CIS2198" s="62"/>
      <c r="CIU2198" s="73"/>
      <c r="CIW2198" s="62"/>
      <c r="CIY2198" s="73"/>
      <c r="CJA2198" s="62"/>
      <c r="CJC2198" s="73"/>
      <c r="CJE2198" s="62"/>
      <c r="CJG2198" s="73"/>
      <c r="CJI2198" s="62"/>
      <c r="CJK2198" s="73"/>
      <c r="CJM2198" s="62"/>
      <c r="CJO2198" s="73"/>
      <c r="CJQ2198" s="62"/>
      <c r="CJS2198" s="73"/>
      <c r="CJU2198" s="62"/>
      <c r="CJW2198" s="73"/>
      <c r="CJY2198" s="62"/>
      <c r="CKA2198" s="73"/>
      <c r="CKC2198" s="62"/>
      <c r="CKE2198" s="73"/>
      <c r="CKG2198" s="62"/>
      <c r="CKI2198" s="73"/>
      <c r="CKK2198" s="62"/>
      <c r="CKM2198" s="73"/>
      <c r="CKO2198" s="62"/>
      <c r="CKQ2198" s="73"/>
      <c r="CKS2198" s="62"/>
      <c r="CKU2198" s="73"/>
      <c r="CKW2198" s="62"/>
      <c r="CKY2198" s="73"/>
      <c r="CLA2198" s="62"/>
      <c r="CLC2198" s="73"/>
      <c r="CLE2198" s="62"/>
      <c r="CLG2198" s="73"/>
      <c r="CLI2198" s="62"/>
      <c r="CLK2198" s="73"/>
      <c r="CLM2198" s="62"/>
      <c r="CLO2198" s="73"/>
      <c r="CLQ2198" s="62"/>
      <c r="CLS2198" s="73"/>
      <c r="CLU2198" s="62"/>
      <c r="CLW2198" s="73"/>
      <c r="CLY2198" s="62"/>
      <c r="CMA2198" s="73"/>
      <c r="CMC2198" s="62"/>
      <c r="CME2198" s="73"/>
      <c r="CMG2198" s="62"/>
      <c r="CMI2198" s="73"/>
      <c r="CMK2198" s="62"/>
      <c r="CMM2198" s="73"/>
      <c r="CMO2198" s="62"/>
      <c r="CMQ2198" s="73"/>
      <c r="CMS2198" s="62"/>
      <c r="CMU2198" s="73"/>
      <c r="CMW2198" s="62"/>
      <c r="CMY2198" s="73"/>
      <c r="CNA2198" s="62"/>
      <c r="CNC2198" s="73"/>
      <c r="CNE2198" s="62"/>
      <c r="CNG2198" s="73"/>
      <c r="CNI2198" s="62"/>
      <c r="CNK2198" s="73"/>
      <c r="CNM2198" s="62"/>
      <c r="CNO2198" s="73"/>
      <c r="CNQ2198" s="62"/>
      <c r="CNS2198" s="73"/>
      <c r="CNU2198" s="62"/>
      <c r="CNW2198" s="73"/>
      <c r="CNY2198" s="62"/>
      <c r="COA2198" s="73"/>
      <c r="COC2198" s="62"/>
      <c r="COE2198" s="73"/>
      <c r="COG2198" s="62"/>
      <c r="COI2198" s="73"/>
      <c r="COK2198" s="62"/>
      <c r="COM2198" s="73"/>
      <c r="COO2198" s="62"/>
      <c r="COQ2198" s="73"/>
      <c r="COS2198" s="62"/>
      <c r="COU2198" s="73"/>
      <c r="COW2198" s="62"/>
      <c r="COY2198" s="73"/>
      <c r="CPA2198" s="62"/>
      <c r="CPC2198" s="73"/>
      <c r="CPE2198" s="62"/>
      <c r="CPG2198" s="73"/>
      <c r="CPI2198" s="62"/>
      <c r="CPK2198" s="73"/>
      <c r="CPM2198" s="62"/>
      <c r="CPO2198" s="73"/>
      <c r="CPQ2198" s="62"/>
      <c r="CPS2198" s="73"/>
      <c r="CPU2198" s="62"/>
      <c r="CPW2198" s="73"/>
      <c r="CPY2198" s="62"/>
      <c r="CQA2198" s="73"/>
      <c r="CQC2198" s="62"/>
      <c r="CQE2198" s="73"/>
      <c r="CQG2198" s="62"/>
      <c r="CQI2198" s="73"/>
      <c r="CQK2198" s="62"/>
      <c r="CQM2198" s="73"/>
      <c r="CQO2198" s="62"/>
      <c r="CQQ2198" s="73"/>
      <c r="CQS2198" s="62"/>
      <c r="CQU2198" s="73"/>
      <c r="CQW2198" s="62"/>
      <c r="CQY2198" s="73"/>
      <c r="CRA2198" s="62"/>
      <c r="CRC2198" s="73"/>
      <c r="CRE2198" s="62"/>
      <c r="CRG2198" s="73"/>
      <c r="CRI2198" s="62"/>
      <c r="CRK2198" s="73"/>
      <c r="CRM2198" s="62"/>
      <c r="CRO2198" s="73"/>
      <c r="CRQ2198" s="62"/>
      <c r="CRS2198" s="73"/>
      <c r="CRU2198" s="62"/>
      <c r="CRW2198" s="73"/>
      <c r="CRY2198" s="62"/>
      <c r="CSA2198" s="73"/>
      <c r="CSC2198" s="62"/>
      <c r="CSE2198" s="73"/>
      <c r="CSG2198" s="62"/>
      <c r="CSI2198" s="73"/>
      <c r="CSK2198" s="62"/>
      <c r="CSM2198" s="73"/>
      <c r="CSO2198" s="62"/>
      <c r="CSQ2198" s="73"/>
      <c r="CSS2198" s="62"/>
      <c r="CSU2198" s="73"/>
      <c r="CSW2198" s="62"/>
      <c r="CSY2198" s="73"/>
      <c r="CTA2198" s="62"/>
      <c r="CTC2198" s="73"/>
      <c r="CTE2198" s="62"/>
      <c r="CTG2198" s="73"/>
      <c r="CTI2198" s="62"/>
      <c r="CTK2198" s="73"/>
      <c r="CTM2198" s="62"/>
      <c r="CTO2198" s="73"/>
      <c r="CTQ2198" s="62"/>
      <c r="CTS2198" s="73"/>
      <c r="CTU2198" s="62"/>
      <c r="CTW2198" s="73"/>
      <c r="CTY2198" s="62"/>
      <c r="CUA2198" s="73"/>
      <c r="CUC2198" s="62"/>
      <c r="CUE2198" s="73"/>
      <c r="CUG2198" s="62"/>
      <c r="CUI2198" s="73"/>
      <c r="CUK2198" s="62"/>
      <c r="CUM2198" s="73"/>
      <c r="CUO2198" s="62"/>
      <c r="CUQ2198" s="73"/>
      <c r="CUS2198" s="62"/>
      <c r="CUU2198" s="73"/>
      <c r="CUW2198" s="62"/>
      <c r="CUY2198" s="73"/>
      <c r="CVA2198" s="62"/>
      <c r="CVC2198" s="73"/>
      <c r="CVE2198" s="62"/>
      <c r="CVG2198" s="73"/>
      <c r="CVI2198" s="62"/>
      <c r="CVK2198" s="73"/>
      <c r="CVM2198" s="62"/>
      <c r="CVO2198" s="73"/>
      <c r="CVQ2198" s="62"/>
      <c r="CVS2198" s="73"/>
      <c r="CVU2198" s="62"/>
      <c r="CVW2198" s="73"/>
      <c r="CVY2198" s="62"/>
      <c r="CWA2198" s="73"/>
      <c r="CWC2198" s="62"/>
      <c r="CWE2198" s="73"/>
      <c r="CWG2198" s="62"/>
      <c r="CWI2198" s="73"/>
      <c r="CWK2198" s="62"/>
      <c r="CWM2198" s="73"/>
      <c r="CWO2198" s="62"/>
      <c r="CWQ2198" s="73"/>
      <c r="CWS2198" s="62"/>
      <c r="CWU2198" s="73"/>
      <c r="CWW2198" s="62"/>
      <c r="CWY2198" s="73"/>
      <c r="CXA2198" s="62"/>
      <c r="CXC2198" s="73"/>
      <c r="CXE2198" s="62"/>
      <c r="CXG2198" s="73"/>
      <c r="CXI2198" s="62"/>
      <c r="CXK2198" s="73"/>
      <c r="CXM2198" s="62"/>
      <c r="CXO2198" s="73"/>
      <c r="CXQ2198" s="62"/>
      <c r="CXS2198" s="73"/>
      <c r="CXU2198" s="62"/>
      <c r="CXW2198" s="73"/>
      <c r="CXY2198" s="62"/>
      <c r="CYA2198" s="73"/>
      <c r="CYC2198" s="62"/>
      <c r="CYE2198" s="73"/>
      <c r="CYG2198" s="62"/>
      <c r="CYI2198" s="73"/>
      <c r="CYK2198" s="62"/>
      <c r="CYM2198" s="73"/>
      <c r="CYO2198" s="62"/>
      <c r="CYQ2198" s="73"/>
      <c r="CYS2198" s="62"/>
      <c r="CYU2198" s="73"/>
      <c r="CYW2198" s="62"/>
      <c r="CYY2198" s="73"/>
      <c r="CZA2198" s="62"/>
      <c r="CZC2198" s="73"/>
      <c r="CZE2198" s="62"/>
      <c r="CZG2198" s="73"/>
      <c r="CZI2198" s="62"/>
      <c r="CZK2198" s="73"/>
      <c r="CZM2198" s="62"/>
      <c r="CZO2198" s="73"/>
      <c r="CZQ2198" s="62"/>
      <c r="CZS2198" s="73"/>
      <c r="CZU2198" s="62"/>
      <c r="CZW2198" s="73"/>
      <c r="CZY2198" s="62"/>
      <c r="DAA2198" s="73"/>
      <c r="DAC2198" s="62"/>
      <c r="DAE2198" s="73"/>
      <c r="DAG2198" s="62"/>
      <c r="DAI2198" s="73"/>
      <c r="DAK2198" s="62"/>
      <c r="DAM2198" s="73"/>
      <c r="DAO2198" s="62"/>
      <c r="DAQ2198" s="73"/>
      <c r="DAS2198" s="62"/>
      <c r="DAU2198" s="73"/>
      <c r="DAW2198" s="62"/>
      <c r="DAY2198" s="73"/>
      <c r="DBA2198" s="62"/>
      <c r="DBC2198" s="73"/>
      <c r="DBE2198" s="62"/>
      <c r="DBG2198" s="73"/>
      <c r="DBI2198" s="62"/>
      <c r="DBK2198" s="73"/>
      <c r="DBM2198" s="62"/>
      <c r="DBO2198" s="73"/>
      <c r="DBQ2198" s="62"/>
      <c r="DBS2198" s="73"/>
      <c r="DBU2198" s="62"/>
      <c r="DBW2198" s="73"/>
      <c r="DBY2198" s="62"/>
      <c r="DCA2198" s="73"/>
      <c r="DCC2198" s="62"/>
      <c r="DCE2198" s="73"/>
      <c r="DCG2198" s="62"/>
      <c r="DCI2198" s="73"/>
      <c r="DCK2198" s="62"/>
      <c r="DCM2198" s="73"/>
      <c r="DCO2198" s="62"/>
      <c r="DCQ2198" s="73"/>
      <c r="DCS2198" s="62"/>
      <c r="DCU2198" s="73"/>
      <c r="DCW2198" s="62"/>
      <c r="DCY2198" s="73"/>
      <c r="DDA2198" s="62"/>
      <c r="DDC2198" s="73"/>
      <c r="DDE2198" s="62"/>
      <c r="DDG2198" s="73"/>
      <c r="DDI2198" s="62"/>
      <c r="DDK2198" s="73"/>
      <c r="DDM2198" s="62"/>
      <c r="DDO2198" s="73"/>
      <c r="DDQ2198" s="62"/>
      <c r="DDS2198" s="73"/>
      <c r="DDU2198" s="62"/>
      <c r="DDW2198" s="73"/>
      <c r="DDY2198" s="62"/>
      <c r="DEA2198" s="73"/>
      <c r="DEC2198" s="62"/>
      <c r="DEE2198" s="73"/>
      <c r="DEG2198" s="62"/>
      <c r="DEI2198" s="73"/>
      <c r="DEK2198" s="62"/>
      <c r="DEM2198" s="73"/>
      <c r="DEO2198" s="62"/>
      <c r="DEQ2198" s="73"/>
      <c r="DES2198" s="62"/>
      <c r="DEU2198" s="73"/>
      <c r="DEW2198" s="62"/>
      <c r="DEY2198" s="73"/>
      <c r="DFA2198" s="62"/>
      <c r="DFC2198" s="73"/>
      <c r="DFE2198" s="62"/>
      <c r="DFG2198" s="73"/>
      <c r="DFI2198" s="62"/>
      <c r="DFK2198" s="73"/>
      <c r="DFM2198" s="62"/>
      <c r="DFO2198" s="73"/>
      <c r="DFQ2198" s="62"/>
      <c r="DFS2198" s="73"/>
      <c r="DFU2198" s="62"/>
      <c r="DFW2198" s="73"/>
      <c r="DFY2198" s="62"/>
      <c r="DGA2198" s="73"/>
      <c r="DGC2198" s="62"/>
      <c r="DGE2198" s="73"/>
      <c r="DGG2198" s="62"/>
      <c r="DGI2198" s="73"/>
      <c r="DGK2198" s="62"/>
      <c r="DGM2198" s="73"/>
      <c r="DGO2198" s="62"/>
      <c r="DGQ2198" s="73"/>
      <c r="DGS2198" s="62"/>
      <c r="DGU2198" s="73"/>
      <c r="DGW2198" s="62"/>
      <c r="DGY2198" s="73"/>
      <c r="DHA2198" s="62"/>
      <c r="DHC2198" s="73"/>
      <c r="DHE2198" s="62"/>
      <c r="DHG2198" s="73"/>
      <c r="DHI2198" s="62"/>
      <c r="DHK2198" s="73"/>
      <c r="DHM2198" s="62"/>
      <c r="DHO2198" s="73"/>
      <c r="DHQ2198" s="62"/>
      <c r="DHS2198" s="73"/>
      <c r="DHU2198" s="62"/>
      <c r="DHW2198" s="73"/>
      <c r="DHY2198" s="62"/>
      <c r="DIA2198" s="73"/>
      <c r="DIC2198" s="62"/>
      <c r="DIE2198" s="73"/>
      <c r="DIG2198" s="62"/>
      <c r="DII2198" s="73"/>
      <c r="DIK2198" s="62"/>
      <c r="DIM2198" s="73"/>
      <c r="DIO2198" s="62"/>
      <c r="DIQ2198" s="73"/>
      <c r="DIS2198" s="62"/>
      <c r="DIU2198" s="73"/>
      <c r="DIW2198" s="62"/>
      <c r="DIY2198" s="73"/>
      <c r="DJA2198" s="62"/>
      <c r="DJC2198" s="73"/>
      <c r="DJE2198" s="62"/>
      <c r="DJG2198" s="73"/>
      <c r="DJI2198" s="62"/>
      <c r="DJK2198" s="73"/>
      <c r="DJM2198" s="62"/>
      <c r="DJO2198" s="73"/>
      <c r="DJQ2198" s="62"/>
      <c r="DJS2198" s="73"/>
      <c r="DJU2198" s="62"/>
      <c r="DJW2198" s="73"/>
      <c r="DJY2198" s="62"/>
      <c r="DKA2198" s="73"/>
      <c r="DKC2198" s="62"/>
      <c r="DKE2198" s="73"/>
      <c r="DKG2198" s="62"/>
      <c r="DKI2198" s="73"/>
      <c r="DKK2198" s="62"/>
      <c r="DKM2198" s="73"/>
      <c r="DKO2198" s="62"/>
      <c r="DKQ2198" s="73"/>
      <c r="DKS2198" s="62"/>
      <c r="DKU2198" s="73"/>
      <c r="DKW2198" s="62"/>
      <c r="DKY2198" s="73"/>
      <c r="DLA2198" s="62"/>
      <c r="DLC2198" s="73"/>
      <c r="DLE2198" s="62"/>
      <c r="DLG2198" s="73"/>
      <c r="DLI2198" s="62"/>
      <c r="DLK2198" s="73"/>
      <c r="DLM2198" s="62"/>
      <c r="DLO2198" s="73"/>
      <c r="DLQ2198" s="62"/>
      <c r="DLS2198" s="73"/>
      <c r="DLU2198" s="62"/>
      <c r="DLW2198" s="73"/>
      <c r="DLY2198" s="62"/>
      <c r="DMA2198" s="73"/>
      <c r="DMC2198" s="62"/>
      <c r="DME2198" s="73"/>
      <c r="DMG2198" s="62"/>
      <c r="DMI2198" s="73"/>
      <c r="DMK2198" s="62"/>
      <c r="DMM2198" s="73"/>
      <c r="DMO2198" s="62"/>
      <c r="DMQ2198" s="73"/>
      <c r="DMS2198" s="62"/>
      <c r="DMU2198" s="73"/>
      <c r="DMW2198" s="62"/>
      <c r="DMY2198" s="73"/>
      <c r="DNA2198" s="62"/>
      <c r="DNC2198" s="73"/>
      <c r="DNE2198" s="62"/>
      <c r="DNG2198" s="73"/>
      <c r="DNI2198" s="62"/>
      <c r="DNK2198" s="73"/>
      <c r="DNM2198" s="62"/>
      <c r="DNO2198" s="73"/>
      <c r="DNQ2198" s="62"/>
      <c r="DNS2198" s="73"/>
      <c r="DNU2198" s="62"/>
      <c r="DNW2198" s="73"/>
      <c r="DNY2198" s="62"/>
      <c r="DOA2198" s="73"/>
      <c r="DOC2198" s="62"/>
      <c r="DOE2198" s="73"/>
      <c r="DOG2198" s="62"/>
      <c r="DOI2198" s="73"/>
      <c r="DOK2198" s="62"/>
      <c r="DOM2198" s="73"/>
      <c r="DOO2198" s="62"/>
      <c r="DOQ2198" s="73"/>
      <c r="DOS2198" s="62"/>
      <c r="DOU2198" s="73"/>
      <c r="DOW2198" s="62"/>
      <c r="DOY2198" s="73"/>
      <c r="DPA2198" s="62"/>
      <c r="DPC2198" s="73"/>
      <c r="DPE2198" s="62"/>
      <c r="DPG2198" s="73"/>
      <c r="DPI2198" s="62"/>
      <c r="DPK2198" s="73"/>
      <c r="DPM2198" s="62"/>
      <c r="DPO2198" s="73"/>
      <c r="DPQ2198" s="62"/>
      <c r="DPS2198" s="73"/>
      <c r="DPU2198" s="62"/>
      <c r="DPW2198" s="73"/>
      <c r="DPY2198" s="62"/>
      <c r="DQA2198" s="73"/>
      <c r="DQC2198" s="62"/>
      <c r="DQE2198" s="73"/>
      <c r="DQG2198" s="62"/>
      <c r="DQI2198" s="73"/>
      <c r="DQK2198" s="62"/>
      <c r="DQM2198" s="73"/>
      <c r="DQO2198" s="62"/>
      <c r="DQQ2198" s="73"/>
      <c r="DQS2198" s="62"/>
      <c r="DQU2198" s="73"/>
      <c r="DQW2198" s="62"/>
      <c r="DQY2198" s="73"/>
      <c r="DRA2198" s="62"/>
      <c r="DRC2198" s="73"/>
      <c r="DRE2198" s="62"/>
      <c r="DRG2198" s="73"/>
      <c r="DRI2198" s="62"/>
      <c r="DRK2198" s="73"/>
      <c r="DRM2198" s="62"/>
      <c r="DRO2198" s="73"/>
      <c r="DRQ2198" s="62"/>
      <c r="DRS2198" s="73"/>
      <c r="DRU2198" s="62"/>
      <c r="DRW2198" s="73"/>
      <c r="DRY2198" s="62"/>
      <c r="DSA2198" s="73"/>
      <c r="DSC2198" s="62"/>
      <c r="DSE2198" s="73"/>
      <c r="DSG2198" s="62"/>
      <c r="DSI2198" s="73"/>
      <c r="DSK2198" s="62"/>
      <c r="DSM2198" s="73"/>
      <c r="DSO2198" s="62"/>
      <c r="DSQ2198" s="73"/>
      <c r="DSS2198" s="62"/>
      <c r="DSU2198" s="73"/>
      <c r="DSW2198" s="62"/>
      <c r="DSY2198" s="73"/>
      <c r="DTA2198" s="62"/>
      <c r="DTC2198" s="73"/>
      <c r="DTE2198" s="62"/>
      <c r="DTG2198" s="73"/>
      <c r="DTI2198" s="62"/>
      <c r="DTK2198" s="73"/>
      <c r="DTM2198" s="62"/>
      <c r="DTO2198" s="73"/>
      <c r="DTQ2198" s="62"/>
      <c r="DTS2198" s="73"/>
      <c r="DTU2198" s="62"/>
      <c r="DTW2198" s="73"/>
      <c r="DTY2198" s="62"/>
      <c r="DUA2198" s="73"/>
      <c r="DUC2198" s="62"/>
      <c r="DUE2198" s="73"/>
      <c r="DUG2198" s="62"/>
      <c r="DUI2198" s="73"/>
      <c r="DUK2198" s="62"/>
      <c r="DUM2198" s="73"/>
      <c r="DUO2198" s="62"/>
      <c r="DUQ2198" s="73"/>
      <c r="DUS2198" s="62"/>
      <c r="DUU2198" s="73"/>
      <c r="DUW2198" s="62"/>
      <c r="DUY2198" s="73"/>
      <c r="DVA2198" s="62"/>
      <c r="DVC2198" s="73"/>
      <c r="DVE2198" s="62"/>
      <c r="DVG2198" s="73"/>
      <c r="DVI2198" s="62"/>
      <c r="DVK2198" s="73"/>
      <c r="DVM2198" s="62"/>
      <c r="DVO2198" s="73"/>
      <c r="DVQ2198" s="62"/>
      <c r="DVS2198" s="73"/>
      <c r="DVU2198" s="62"/>
      <c r="DVW2198" s="73"/>
      <c r="DVY2198" s="62"/>
      <c r="DWA2198" s="73"/>
      <c r="DWC2198" s="62"/>
      <c r="DWE2198" s="73"/>
      <c r="DWG2198" s="62"/>
      <c r="DWI2198" s="73"/>
      <c r="DWK2198" s="62"/>
      <c r="DWM2198" s="73"/>
      <c r="DWO2198" s="62"/>
      <c r="DWQ2198" s="73"/>
      <c r="DWS2198" s="62"/>
      <c r="DWU2198" s="73"/>
      <c r="DWW2198" s="62"/>
      <c r="DWY2198" s="73"/>
      <c r="DXA2198" s="62"/>
      <c r="DXC2198" s="73"/>
      <c r="DXE2198" s="62"/>
      <c r="DXG2198" s="73"/>
      <c r="DXI2198" s="62"/>
      <c r="DXK2198" s="73"/>
      <c r="DXM2198" s="62"/>
      <c r="DXO2198" s="73"/>
      <c r="DXQ2198" s="62"/>
      <c r="DXS2198" s="73"/>
      <c r="DXU2198" s="62"/>
      <c r="DXW2198" s="73"/>
      <c r="DXY2198" s="62"/>
      <c r="DYA2198" s="73"/>
      <c r="DYC2198" s="62"/>
      <c r="DYE2198" s="73"/>
      <c r="DYG2198" s="62"/>
      <c r="DYI2198" s="73"/>
      <c r="DYK2198" s="62"/>
      <c r="DYM2198" s="73"/>
      <c r="DYO2198" s="62"/>
      <c r="DYQ2198" s="73"/>
      <c r="DYS2198" s="62"/>
      <c r="DYU2198" s="73"/>
      <c r="DYW2198" s="62"/>
      <c r="DYY2198" s="73"/>
      <c r="DZA2198" s="62"/>
      <c r="DZC2198" s="73"/>
      <c r="DZE2198" s="62"/>
      <c r="DZG2198" s="73"/>
      <c r="DZI2198" s="62"/>
      <c r="DZK2198" s="73"/>
      <c r="DZM2198" s="62"/>
      <c r="DZO2198" s="73"/>
      <c r="DZQ2198" s="62"/>
      <c r="DZS2198" s="73"/>
      <c r="DZU2198" s="62"/>
      <c r="DZW2198" s="73"/>
      <c r="DZY2198" s="62"/>
      <c r="EAA2198" s="73"/>
      <c r="EAC2198" s="62"/>
      <c r="EAE2198" s="73"/>
      <c r="EAG2198" s="62"/>
      <c r="EAI2198" s="73"/>
      <c r="EAK2198" s="62"/>
      <c r="EAM2198" s="73"/>
      <c r="EAO2198" s="62"/>
      <c r="EAQ2198" s="73"/>
      <c r="EAS2198" s="62"/>
      <c r="EAU2198" s="73"/>
      <c r="EAW2198" s="62"/>
      <c r="EAY2198" s="73"/>
      <c r="EBA2198" s="62"/>
      <c r="EBC2198" s="73"/>
      <c r="EBE2198" s="62"/>
      <c r="EBG2198" s="73"/>
      <c r="EBI2198" s="62"/>
      <c r="EBK2198" s="73"/>
      <c r="EBM2198" s="62"/>
      <c r="EBO2198" s="73"/>
      <c r="EBQ2198" s="62"/>
      <c r="EBS2198" s="73"/>
      <c r="EBU2198" s="62"/>
      <c r="EBW2198" s="73"/>
      <c r="EBY2198" s="62"/>
      <c r="ECA2198" s="73"/>
      <c r="ECC2198" s="62"/>
      <c r="ECE2198" s="73"/>
      <c r="ECG2198" s="62"/>
      <c r="ECI2198" s="73"/>
      <c r="ECK2198" s="62"/>
      <c r="ECM2198" s="73"/>
      <c r="ECO2198" s="62"/>
      <c r="ECQ2198" s="73"/>
      <c r="ECS2198" s="62"/>
      <c r="ECU2198" s="73"/>
      <c r="ECW2198" s="62"/>
      <c r="ECY2198" s="73"/>
      <c r="EDA2198" s="62"/>
      <c r="EDC2198" s="73"/>
      <c r="EDE2198" s="62"/>
      <c r="EDG2198" s="73"/>
      <c r="EDI2198" s="62"/>
      <c r="EDK2198" s="73"/>
      <c r="EDM2198" s="62"/>
      <c r="EDO2198" s="73"/>
      <c r="EDQ2198" s="62"/>
      <c r="EDS2198" s="73"/>
      <c r="EDU2198" s="62"/>
      <c r="EDW2198" s="73"/>
      <c r="EDY2198" s="62"/>
      <c r="EEA2198" s="73"/>
      <c r="EEC2198" s="62"/>
      <c r="EEE2198" s="73"/>
      <c r="EEG2198" s="62"/>
      <c r="EEI2198" s="73"/>
      <c r="EEK2198" s="62"/>
      <c r="EEM2198" s="73"/>
      <c r="EEO2198" s="62"/>
      <c r="EEQ2198" s="73"/>
      <c r="EES2198" s="62"/>
      <c r="EEU2198" s="73"/>
      <c r="EEW2198" s="62"/>
      <c r="EEY2198" s="73"/>
      <c r="EFA2198" s="62"/>
      <c r="EFC2198" s="73"/>
      <c r="EFE2198" s="62"/>
      <c r="EFG2198" s="73"/>
      <c r="EFI2198" s="62"/>
      <c r="EFK2198" s="73"/>
      <c r="EFM2198" s="62"/>
      <c r="EFO2198" s="73"/>
      <c r="EFQ2198" s="62"/>
      <c r="EFS2198" s="73"/>
      <c r="EFU2198" s="62"/>
      <c r="EFW2198" s="73"/>
      <c r="EFY2198" s="62"/>
      <c r="EGA2198" s="73"/>
      <c r="EGC2198" s="62"/>
      <c r="EGE2198" s="73"/>
      <c r="EGG2198" s="62"/>
      <c r="EGI2198" s="73"/>
      <c r="EGK2198" s="62"/>
      <c r="EGM2198" s="73"/>
      <c r="EGO2198" s="62"/>
      <c r="EGQ2198" s="73"/>
      <c r="EGS2198" s="62"/>
      <c r="EGU2198" s="73"/>
      <c r="EGW2198" s="62"/>
      <c r="EGY2198" s="73"/>
      <c r="EHA2198" s="62"/>
      <c r="EHC2198" s="73"/>
      <c r="EHE2198" s="62"/>
      <c r="EHG2198" s="73"/>
      <c r="EHI2198" s="62"/>
      <c r="EHK2198" s="73"/>
      <c r="EHM2198" s="62"/>
      <c r="EHO2198" s="73"/>
      <c r="EHQ2198" s="62"/>
      <c r="EHS2198" s="73"/>
      <c r="EHU2198" s="62"/>
      <c r="EHW2198" s="73"/>
      <c r="EHY2198" s="62"/>
      <c r="EIA2198" s="73"/>
      <c r="EIC2198" s="62"/>
      <c r="EIE2198" s="73"/>
      <c r="EIG2198" s="62"/>
      <c r="EII2198" s="73"/>
      <c r="EIK2198" s="62"/>
      <c r="EIM2198" s="73"/>
      <c r="EIO2198" s="62"/>
      <c r="EIQ2198" s="73"/>
      <c r="EIS2198" s="62"/>
      <c r="EIU2198" s="73"/>
      <c r="EIW2198" s="62"/>
      <c r="EIY2198" s="73"/>
      <c r="EJA2198" s="62"/>
      <c r="EJC2198" s="73"/>
      <c r="EJE2198" s="62"/>
      <c r="EJG2198" s="73"/>
      <c r="EJI2198" s="62"/>
      <c r="EJK2198" s="73"/>
      <c r="EJM2198" s="62"/>
      <c r="EJO2198" s="73"/>
      <c r="EJQ2198" s="62"/>
      <c r="EJS2198" s="73"/>
      <c r="EJU2198" s="62"/>
      <c r="EJW2198" s="73"/>
      <c r="EJY2198" s="62"/>
      <c r="EKA2198" s="73"/>
      <c r="EKC2198" s="62"/>
      <c r="EKE2198" s="73"/>
      <c r="EKG2198" s="62"/>
      <c r="EKI2198" s="73"/>
      <c r="EKK2198" s="62"/>
      <c r="EKM2198" s="73"/>
      <c r="EKO2198" s="62"/>
      <c r="EKQ2198" s="73"/>
      <c r="EKS2198" s="62"/>
      <c r="EKU2198" s="73"/>
      <c r="EKW2198" s="62"/>
      <c r="EKY2198" s="73"/>
      <c r="ELA2198" s="62"/>
      <c r="ELC2198" s="73"/>
      <c r="ELE2198" s="62"/>
      <c r="ELG2198" s="73"/>
      <c r="ELI2198" s="62"/>
      <c r="ELK2198" s="73"/>
      <c r="ELM2198" s="62"/>
      <c r="ELO2198" s="73"/>
      <c r="ELQ2198" s="62"/>
      <c r="ELS2198" s="73"/>
      <c r="ELU2198" s="62"/>
      <c r="ELW2198" s="73"/>
      <c r="ELY2198" s="62"/>
      <c r="EMA2198" s="73"/>
      <c r="EMC2198" s="62"/>
      <c r="EME2198" s="73"/>
      <c r="EMG2198" s="62"/>
      <c r="EMI2198" s="73"/>
      <c r="EMK2198" s="62"/>
      <c r="EMM2198" s="73"/>
      <c r="EMO2198" s="62"/>
      <c r="EMQ2198" s="73"/>
      <c r="EMS2198" s="62"/>
      <c r="EMU2198" s="73"/>
      <c r="EMW2198" s="62"/>
      <c r="EMY2198" s="73"/>
      <c r="ENA2198" s="62"/>
      <c r="ENC2198" s="73"/>
      <c r="ENE2198" s="62"/>
      <c r="ENG2198" s="73"/>
      <c r="ENI2198" s="62"/>
      <c r="ENK2198" s="73"/>
      <c r="ENM2198" s="62"/>
      <c r="ENO2198" s="73"/>
      <c r="ENQ2198" s="62"/>
      <c r="ENS2198" s="73"/>
      <c r="ENU2198" s="62"/>
      <c r="ENW2198" s="73"/>
      <c r="ENY2198" s="62"/>
      <c r="EOA2198" s="73"/>
      <c r="EOC2198" s="62"/>
      <c r="EOE2198" s="73"/>
      <c r="EOG2198" s="62"/>
      <c r="EOI2198" s="73"/>
      <c r="EOK2198" s="62"/>
      <c r="EOM2198" s="73"/>
      <c r="EOO2198" s="62"/>
      <c r="EOQ2198" s="73"/>
      <c r="EOS2198" s="62"/>
      <c r="EOU2198" s="73"/>
      <c r="EOW2198" s="62"/>
      <c r="EOY2198" s="73"/>
      <c r="EPA2198" s="62"/>
      <c r="EPC2198" s="73"/>
      <c r="EPE2198" s="62"/>
      <c r="EPG2198" s="73"/>
      <c r="EPI2198" s="62"/>
      <c r="EPK2198" s="73"/>
      <c r="EPM2198" s="62"/>
      <c r="EPO2198" s="73"/>
      <c r="EPQ2198" s="62"/>
      <c r="EPS2198" s="73"/>
      <c r="EPU2198" s="62"/>
      <c r="EPW2198" s="73"/>
      <c r="EPY2198" s="62"/>
      <c r="EQA2198" s="73"/>
      <c r="EQC2198" s="62"/>
      <c r="EQE2198" s="73"/>
      <c r="EQG2198" s="62"/>
      <c r="EQI2198" s="73"/>
      <c r="EQK2198" s="62"/>
      <c r="EQM2198" s="73"/>
      <c r="EQO2198" s="62"/>
      <c r="EQQ2198" s="73"/>
      <c r="EQS2198" s="62"/>
      <c r="EQU2198" s="73"/>
      <c r="EQW2198" s="62"/>
      <c r="EQY2198" s="73"/>
      <c r="ERA2198" s="62"/>
      <c r="ERC2198" s="73"/>
      <c r="ERE2198" s="62"/>
      <c r="ERG2198" s="73"/>
      <c r="ERI2198" s="62"/>
      <c r="ERK2198" s="73"/>
      <c r="ERM2198" s="62"/>
      <c r="ERO2198" s="73"/>
      <c r="ERQ2198" s="62"/>
      <c r="ERS2198" s="73"/>
      <c r="ERU2198" s="62"/>
      <c r="ERW2198" s="73"/>
      <c r="ERY2198" s="62"/>
      <c r="ESA2198" s="73"/>
      <c r="ESC2198" s="62"/>
      <c r="ESE2198" s="73"/>
      <c r="ESG2198" s="62"/>
      <c r="ESI2198" s="73"/>
      <c r="ESK2198" s="62"/>
      <c r="ESM2198" s="73"/>
      <c r="ESO2198" s="62"/>
      <c r="ESQ2198" s="73"/>
      <c r="ESS2198" s="62"/>
      <c r="ESU2198" s="73"/>
      <c r="ESW2198" s="62"/>
      <c r="ESY2198" s="73"/>
      <c r="ETA2198" s="62"/>
      <c r="ETC2198" s="73"/>
      <c r="ETE2198" s="62"/>
      <c r="ETG2198" s="73"/>
      <c r="ETI2198" s="62"/>
      <c r="ETK2198" s="73"/>
      <c r="ETM2198" s="62"/>
      <c r="ETO2198" s="73"/>
      <c r="ETQ2198" s="62"/>
      <c r="ETS2198" s="73"/>
      <c r="ETU2198" s="62"/>
      <c r="ETW2198" s="73"/>
      <c r="ETY2198" s="62"/>
      <c r="EUA2198" s="73"/>
      <c r="EUC2198" s="62"/>
      <c r="EUE2198" s="73"/>
      <c r="EUG2198" s="62"/>
      <c r="EUI2198" s="73"/>
      <c r="EUK2198" s="62"/>
      <c r="EUM2198" s="73"/>
      <c r="EUO2198" s="62"/>
      <c r="EUQ2198" s="73"/>
      <c r="EUS2198" s="62"/>
      <c r="EUU2198" s="73"/>
      <c r="EUW2198" s="62"/>
      <c r="EUY2198" s="73"/>
      <c r="EVA2198" s="62"/>
      <c r="EVC2198" s="73"/>
      <c r="EVE2198" s="62"/>
      <c r="EVG2198" s="73"/>
      <c r="EVI2198" s="62"/>
      <c r="EVK2198" s="73"/>
      <c r="EVM2198" s="62"/>
      <c r="EVO2198" s="73"/>
      <c r="EVQ2198" s="62"/>
      <c r="EVS2198" s="73"/>
      <c r="EVU2198" s="62"/>
      <c r="EVW2198" s="73"/>
      <c r="EVY2198" s="62"/>
      <c r="EWA2198" s="73"/>
      <c r="EWC2198" s="62"/>
      <c r="EWE2198" s="73"/>
      <c r="EWG2198" s="62"/>
      <c r="EWI2198" s="73"/>
      <c r="EWK2198" s="62"/>
      <c r="EWM2198" s="73"/>
      <c r="EWO2198" s="62"/>
      <c r="EWQ2198" s="73"/>
      <c r="EWS2198" s="62"/>
      <c r="EWU2198" s="73"/>
      <c r="EWW2198" s="62"/>
      <c r="EWY2198" s="73"/>
      <c r="EXA2198" s="62"/>
      <c r="EXC2198" s="73"/>
      <c r="EXE2198" s="62"/>
      <c r="EXG2198" s="73"/>
      <c r="EXI2198" s="62"/>
      <c r="EXK2198" s="73"/>
      <c r="EXM2198" s="62"/>
      <c r="EXO2198" s="73"/>
      <c r="EXQ2198" s="62"/>
      <c r="EXS2198" s="73"/>
      <c r="EXU2198" s="62"/>
      <c r="EXW2198" s="73"/>
      <c r="EXY2198" s="62"/>
      <c r="EYA2198" s="73"/>
      <c r="EYC2198" s="62"/>
      <c r="EYE2198" s="73"/>
      <c r="EYG2198" s="62"/>
      <c r="EYI2198" s="73"/>
      <c r="EYK2198" s="62"/>
      <c r="EYM2198" s="73"/>
      <c r="EYO2198" s="62"/>
      <c r="EYQ2198" s="73"/>
      <c r="EYS2198" s="62"/>
      <c r="EYU2198" s="73"/>
      <c r="EYW2198" s="62"/>
      <c r="EYY2198" s="73"/>
      <c r="EZA2198" s="62"/>
      <c r="EZC2198" s="73"/>
      <c r="EZE2198" s="62"/>
      <c r="EZG2198" s="73"/>
      <c r="EZI2198" s="62"/>
      <c r="EZK2198" s="73"/>
      <c r="EZM2198" s="62"/>
      <c r="EZO2198" s="73"/>
      <c r="EZQ2198" s="62"/>
      <c r="EZS2198" s="73"/>
      <c r="EZU2198" s="62"/>
      <c r="EZW2198" s="73"/>
      <c r="EZY2198" s="62"/>
      <c r="FAA2198" s="73"/>
      <c r="FAC2198" s="62"/>
      <c r="FAE2198" s="73"/>
      <c r="FAG2198" s="62"/>
      <c r="FAI2198" s="73"/>
      <c r="FAK2198" s="62"/>
      <c r="FAM2198" s="73"/>
      <c r="FAO2198" s="62"/>
      <c r="FAQ2198" s="73"/>
      <c r="FAS2198" s="62"/>
      <c r="FAU2198" s="73"/>
      <c r="FAW2198" s="62"/>
      <c r="FAY2198" s="73"/>
      <c r="FBA2198" s="62"/>
      <c r="FBC2198" s="73"/>
      <c r="FBE2198" s="62"/>
      <c r="FBG2198" s="73"/>
      <c r="FBI2198" s="62"/>
      <c r="FBK2198" s="73"/>
      <c r="FBM2198" s="62"/>
      <c r="FBO2198" s="73"/>
      <c r="FBQ2198" s="62"/>
      <c r="FBS2198" s="73"/>
      <c r="FBU2198" s="62"/>
      <c r="FBW2198" s="73"/>
      <c r="FBY2198" s="62"/>
      <c r="FCA2198" s="73"/>
      <c r="FCC2198" s="62"/>
      <c r="FCE2198" s="73"/>
      <c r="FCG2198" s="62"/>
      <c r="FCI2198" s="73"/>
      <c r="FCK2198" s="62"/>
      <c r="FCM2198" s="73"/>
      <c r="FCO2198" s="62"/>
      <c r="FCQ2198" s="73"/>
      <c r="FCS2198" s="62"/>
      <c r="FCU2198" s="73"/>
      <c r="FCW2198" s="62"/>
      <c r="FCY2198" s="73"/>
      <c r="FDA2198" s="62"/>
      <c r="FDC2198" s="73"/>
      <c r="FDE2198" s="62"/>
      <c r="FDG2198" s="73"/>
      <c r="FDI2198" s="62"/>
      <c r="FDK2198" s="73"/>
      <c r="FDM2198" s="62"/>
      <c r="FDO2198" s="73"/>
      <c r="FDQ2198" s="62"/>
      <c r="FDS2198" s="73"/>
      <c r="FDU2198" s="62"/>
      <c r="FDW2198" s="73"/>
      <c r="FDY2198" s="62"/>
      <c r="FEA2198" s="73"/>
      <c r="FEC2198" s="62"/>
      <c r="FEE2198" s="73"/>
      <c r="FEG2198" s="62"/>
      <c r="FEI2198" s="73"/>
      <c r="FEK2198" s="62"/>
      <c r="FEM2198" s="73"/>
      <c r="FEO2198" s="62"/>
      <c r="FEQ2198" s="73"/>
      <c r="FES2198" s="62"/>
      <c r="FEU2198" s="73"/>
      <c r="FEW2198" s="62"/>
      <c r="FEY2198" s="73"/>
      <c r="FFA2198" s="62"/>
      <c r="FFC2198" s="73"/>
      <c r="FFE2198" s="62"/>
      <c r="FFG2198" s="73"/>
      <c r="FFI2198" s="62"/>
      <c r="FFK2198" s="73"/>
      <c r="FFM2198" s="62"/>
      <c r="FFO2198" s="73"/>
      <c r="FFQ2198" s="62"/>
      <c r="FFS2198" s="73"/>
      <c r="FFU2198" s="62"/>
      <c r="FFW2198" s="73"/>
      <c r="FFY2198" s="62"/>
      <c r="FGA2198" s="73"/>
      <c r="FGC2198" s="62"/>
      <c r="FGE2198" s="73"/>
      <c r="FGG2198" s="62"/>
      <c r="FGI2198" s="73"/>
      <c r="FGK2198" s="62"/>
      <c r="FGM2198" s="73"/>
      <c r="FGO2198" s="62"/>
      <c r="FGQ2198" s="73"/>
      <c r="FGS2198" s="62"/>
      <c r="FGU2198" s="73"/>
      <c r="FGW2198" s="62"/>
      <c r="FGY2198" s="73"/>
      <c r="FHA2198" s="62"/>
      <c r="FHC2198" s="73"/>
      <c r="FHE2198" s="62"/>
      <c r="FHG2198" s="73"/>
      <c r="FHI2198" s="62"/>
      <c r="FHK2198" s="73"/>
      <c r="FHM2198" s="62"/>
      <c r="FHO2198" s="73"/>
      <c r="FHQ2198" s="62"/>
      <c r="FHS2198" s="73"/>
      <c r="FHU2198" s="62"/>
      <c r="FHW2198" s="73"/>
      <c r="FHY2198" s="62"/>
      <c r="FIA2198" s="73"/>
      <c r="FIC2198" s="62"/>
      <c r="FIE2198" s="73"/>
      <c r="FIG2198" s="62"/>
      <c r="FII2198" s="73"/>
      <c r="FIK2198" s="62"/>
      <c r="FIM2198" s="73"/>
      <c r="FIO2198" s="62"/>
      <c r="FIQ2198" s="73"/>
      <c r="FIS2198" s="62"/>
      <c r="FIU2198" s="73"/>
      <c r="FIW2198" s="62"/>
      <c r="FIY2198" s="73"/>
      <c r="FJA2198" s="62"/>
      <c r="FJC2198" s="73"/>
      <c r="FJE2198" s="62"/>
      <c r="FJG2198" s="73"/>
      <c r="FJI2198" s="62"/>
      <c r="FJK2198" s="73"/>
      <c r="FJM2198" s="62"/>
      <c r="FJO2198" s="73"/>
      <c r="FJQ2198" s="62"/>
      <c r="FJS2198" s="73"/>
      <c r="FJU2198" s="62"/>
      <c r="FJW2198" s="73"/>
      <c r="FJY2198" s="62"/>
      <c r="FKA2198" s="73"/>
      <c r="FKC2198" s="62"/>
      <c r="FKE2198" s="73"/>
      <c r="FKG2198" s="62"/>
      <c r="FKI2198" s="73"/>
      <c r="FKK2198" s="62"/>
      <c r="FKM2198" s="73"/>
      <c r="FKO2198" s="62"/>
      <c r="FKQ2198" s="73"/>
      <c r="FKS2198" s="62"/>
      <c r="FKU2198" s="73"/>
      <c r="FKW2198" s="62"/>
      <c r="FKY2198" s="73"/>
      <c r="FLA2198" s="62"/>
      <c r="FLC2198" s="73"/>
      <c r="FLE2198" s="62"/>
      <c r="FLG2198" s="73"/>
      <c r="FLI2198" s="62"/>
      <c r="FLK2198" s="73"/>
      <c r="FLM2198" s="62"/>
      <c r="FLO2198" s="73"/>
      <c r="FLQ2198" s="62"/>
      <c r="FLS2198" s="73"/>
      <c r="FLU2198" s="62"/>
      <c r="FLW2198" s="73"/>
      <c r="FLY2198" s="62"/>
      <c r="FMA2198" s="73"/>
      <c r="FMC2198" s="62"/>
      <c r="FME2198" s="73"/>
      <c r="FMG2198" s="62"/>
      <c r="FMI2198" s="73"/>
      <c r="FMK2198" s="62"/>
      <c r="FMM2198" s="73"/>
      <c r="FMO2198" s="62"/>
      <c r="FMQ2198" s="73"/>
      <c r="FMS2198" s="62"/>
      <c r="FMU2198" s="73"/>
      <c r="FMW2198" s="62"/>
      <c r="FMY2198" s="73"/>
      <c r="FNA2198" s="62"/>
      <c r="FNC2198" s="73"/>
      <c r="FNE2198" s="62"/>
      <c r="FNG2198" s="73"/>
      <c r="FNI2198" s="62"/>
      <c r="FNK2198" s="73"/>
      <c r="FNM2198" s="62"/>
      <c r="FNO2198" s="73"/>
      <c r="FNQ2198" s="62"/>
      <c r="FNS2198" s="73"/>
      <c r="FNU2198" s="62"/>
      <c r="FNW2198" s="73"/>
      <c r="FNY2198" s="62"/>
      <c r="FOA2198" s="73"/>
      <c r="FOC2198" s="62"/>
      <c r="FOE2198" s="73"/>
      <c r="FOG2198" s="62"/>
      <c r="FOI2198" s="73"/>
      <c r="FOK2198" s="62"/>
      <c r="FOM2198" s="73"/>
      <c r="FOO2198" s="62"/>
      <c r="FOQ2198" s="73"/>
      <c r="FOS2198" s="62"/>
      <c r="FOU2198" s="73"/>
      <c r="FOW2198" s="62"/>
      <c r="FOY2198" s="73"/>
      <c r="FPA2198" s="62"/>
      <c r="FPC2198" s="73"/>
      <c r="FPE2198" s="62"/>
      <c r="FPG2198" s="73"/>
      <c r="FPI2198" s="62"/>
      <c r="FPK2198" s="73"/>
      <c r="FPM2198" s="62"/>
      <c r="FPO2198" s="73"/>
      <c r="FPQ2198" s="62"/>
      <c r="FPS2198" s="73"/>
      <c r="FPU2198" s="62"/>
      <c r="FPW2198" s="73"/>
      <c r="FPY2198" s="62"/>
      <c r="FQA2198" s="73"/>
      <c r="FQC2198" s="62"/>
      <c r="FQE2198" s="73"/>
      <c r="FQG2198" s="62"/>
      <c r="FQI2198" s="73"/>
      <c r="FQK2198" s="62"/>
      <c r="FQM2198" s="73"/>
      <c r="FQO2198" s="62"/>
      <c r="FQQ2198" s="73"/>
      <c r="FQS2198" s="62"/>
      <c r="FQU2198" s="73"/>
      <c r="FQW2198" s="62"/>
      <c r="FQY2198" s="73"/>
      <c r="FRA2198" s="62"/>
      <c r="FRC2198" s="73"/>
      <c r="FRE2198" s="62"/>
      <c r="FRG2198" s="73"/>
      <c r="FRI2198" s="62"/>
      <c r="FRK2198" s="73"/>
      <c r="FRM2198" s="62"/>
      <c r="FRO2198" s="73"/>
      <c r="FRQ2198" s="62"/>
      <c r="FRS2198" s="73"/>
      <c r="FRU2198" s="62"/>
      <c r="FRW2198" s="73"/>
      <c r="FRY2198" s="62"/>
      <c r="FSA2198" s="73"/>
      <c r="FSC2198" s="62"/>
      <c r="FSE2198" s="73"/>
      <c r="FSG2198" s="62"/>
      <c r="FSI2198" s="73"/>
      <c r="FSK2198" s="62"/>
      <c r="FSM2198" s="73"/>
      <c r="FSO2198" s="62"/>
      <c r="FSQ2198" s="73"/>
      <c r="FSS2198" s="62"/>
      <c r="FSU2198" s="73"/>
      <c r="FSW2198" s="62"/>
      <c r="FSY2198" s="73"/>
      <c r="FTA2198" s="62"/>
      <c r="FTC2198" s="73"/>
      <c r="FTE2198" s="62"/>
      <c r="FTG2198" s="73"/>
      <c r="FTI2198" s="62"/>
      <c r="FTK2198" s="73"/>
      <c r="FTM2198" s="62"/>
      <c r="FTO2198" s="73"/>
      <c r="FTQ2198" s="62"/>
      <c r="FTS2198" s="73"/>
      <c r="FTU2198" s="62"/>
      <c r="FTW2198" s="73"/>
      <c r="FTY2198" s="62"/>
      <c r="FUA2198" s="73"/>
      <c r="FUC2198" s="62"/>
      <c r="FUE2198" s="73"/>
      <c r="FUG2198" s="62"/>
      <c r="FUI2198" s="73"/>
      <c r="FUK2198" s="62"/>
      <c r="FUM2198" s="73"/>
      <c r="FUO2198" s="62"/>
      <c r="FUQ2198" s="73"/>
      <c r="FUS2198" s="62"/>
      <c r="FUU2198" s="73"/>
      <c r="FUW2198" s="62"/>
      <c r="FUY2198" s="73"/>
      <c r="FVA2198" s="62"/>
      <c r="FVC2198" s="73"/>
      <c r="FVE2198" s="62"/>
      <c r="FVG2198" s="73"/>
      <c r="FVI2198" s="62"/>
      <c r="FVK2198" s="73"/>
      <c r="FVM2198" s="62"/>
      <c r="FVO2198" s="73"/>
      <c r="FVQ2198" s="62"/>
      <c r="FVS2198" s="73"/>
      <c r="FVU2198" s="62"/>
      <c r="FVW2198" s="73"/>
      <c r="FVY2198" s="62"/>
      <c r="FWA2198" s="73"/>
      <c r="FWC2198" s="62"/>
      <c r="FWE2198" s="73"/>
      <c r="FWG2198" s="62"/>
      <c r="FWI2198" s="73"/>
      <c r="FWK2198" s="62"/>
      <c r="FWM2198" s="73"/>
      <c r="FWO2198" s="62"/>
      <c r="FWQ2198" s="73"/>
      <c r="FWS2198" s="62"/>
      <c r="FWU2198" s="73"/>
      <c r="FWW2198" s="62"/>
      <c r="FWY2198" s="73"/>
      <c r="FXA2198" s="62"/>
      <c r="FXC2198" s="73"/>
      <c r="FXE2198" s="62"/>
      <c r="FXG2198" s="73"/>
      <c r="FXI2198" s="62"/>
      <c r="FXK2198" s="73"/>
      <c r="FXM2198" s="62"/>
      <c r="FXO2198" s="73"/>
      <c r="FXQ2198" s="62"/>
      <c r="FXS2198" s="73"/>
      <c r="FXU2198" s="62"/>
      <c r="FXW2198" s="73"/>
      <c r="FXY2198" s="62"/>
      <c r="FYA2198" s="73"/>
      <c r="FYC2198" s="62"/>
      <c r="FYE2198" s="73"/>
      <c r="FYG2198" s="62"/>
      <c r="FYI2198" s="73"/>
      <c r="FYK2198" s="62"/>
      <c r="FYM2198" s="73"/>
      <c r="FYO2198" s="62"/>
      <c r="FYQ2198" s="73"/>
      <c r="FYS2198" s="62"/>
      <c r="FYU2198" s="73"/>
      <c r="FYW2198" s="62"/>
      <c r="FYY2198" s="73"/>
      <c r="FZA2198" s="62"/>
      <c r="FZC2198" s="73"/>
      <c r="FZE2198" s="62"/>
      <c r="FZG2198" s="73"/>
      <c r="FZI2198" s="62"/>
      <c r="FZK2198" s="73"/>
      <c r="FZM2198" s="62"/>
      <c r="FZO2198" s="73"/>
      <c r="FZQ2198" s="62"/>
      <c r="FZS2198" s="73"/>
      <c r="FZU2198" s="62"/>
      <c r="FZW2198" s="73"/>
      <c r="FZY2198" s="62"/>
      <c r="GAA2198" s="73"/>
      <c r="GAC2198" s="62"/>
      <c r="GAE2198" s="73"/>
      <c r="GAG2198" s="62"/>
      <c r="GAI2198" s="73"/>
      <c r="GAK2198" s="62"/>
      <c r="GAM2198" s="73"/>
      <c r="GAO2198" s="62"/>
      <c r="GAQ2198" s="73"/>
      <c r="GAS2198" s="62"/>
      <c r="GAU2198" s="73"/>
      <c r="GAW2198" s="62"/>
      <c r="GAY2198" s="73"/>
      <c r="GBA2198" s="62"/>
      <c r="GBC2198" s="73"/>
      <c r="GBE2198" s="62"/>
      <c r="GBG2198" s="73"/>
      <c r="GBI2198" s="62"/>
      <c r="GBK2198" s="73"/>
      <c r="GBM2198" s="62"/>
      <c r="GBO2198" s="73"/>
      <c r="GBQ2198" s="62"/>
      <c r="GBS2198" s="73"/>
      <c r="GBU2198" s="62"/>
      <c r="GBW2198" s="73"/>
      <c r="GBY2198" s="62"/>
      <c r="GCA2198" s="73"/>
      <c r="GCC2198" s="62"/>
      <c r="GCE2198" s="73"/>
      <c r="GCG2198" s="62"/>
      <c r="GCI2198" s="73"/>
      <c r="GCK2198" s="62"/>
      <c r="GCM2198" s="73"/>
      <c r="GCO2198" s="62"/>
      <c r="GCQ2198" s="73"/>
      <c r="GCS2198" s="62"/>
      <c r="GCU2198" s="73"/>
      <c r="GCW2198" s="62"/>
      <c r="GCY2198" s="73"/>
      <c r="GDA2198" s="62"/>
      <c r="GDC2198" s="73"/>
      <c r="GDE2198" s="62"/>
      <c r="GDG2198" s="73"/>
      <c r="GDI2198" s="62"/>
      <c r="GDK2198" s="73"/>
      <c r="GDM2198" s="62"/>
      <c r="GDO2198" s="73"/>
      <c r="GDQ2198" s="62"/>
      <c r="GDS2198" s="73"/>
      <c r="GDU2198" s="62"/>
      <c r="GDW2198" s="73"/>
      <c r="GDY2198" s="62"/>
      <c r="GEA2198" s="73"/>
      <c r="GEC2198" s="62"/>
      <c r="GEE2198" s="73"/>
      <c r="GEG2198" s="62"/>
      <c r="GEI2198" s="73"/>
      <c r="GEK2198" s="62"/>
      <c r="GEM2198" s="73"/>
      <c r="GEO2198" s="62"/>
      <c r="GEQ2198" s="73"/>
      <c r="GES2198" s="62"/>
      <c r="GEU2198" s="73"/>
      <c r="GEW2198" s="62"/>
      <c r="GEY2198" s="73"/>
      <c r="GFA2198" s="62"/>
      <c r="GFC2198" s="73"/>
      <c r="GFE2198" s="62"/>
      <c r="GFG2198" s="73"/>
      <c r="GFI2198" s="62"/>
      <c r="GFK2198" s="73"/>
      <c r="GFM2198" s="62"/>
      <c r="GFO2198" s="73"/>
      <c r="GFQ2198" s="62"/>
      <c r="GFS2198" s="73"/>
      <c r="GFU2198" s="62"/>
      <c r="GFW2198" s="73"/>
      <c r="GFY2198" s="62"/>
      <c r="GGA2198" s="73"/>
      <c r="GGC2198" s="62"/>
      <c r="GGE2198" s="73"/>
      <c r="GGG2198" s="62"/>
      <c r="GGI2198" s="73"/>
      <c r="GGK2198" s="62"/>
      <c r="GGM2198" s="73"/>
      <c r="GGO2198" s="62"/>
      <c r="GGQ2198" s="73"/>
      <c r="GGS2198" s="62"/>
      <c r="GGU2198" s="73"/>
      <c r="GGW2198" s="62"/>
      <c r="GGY2198" s="73"/>
      <c r="GHA2198" s="62"/>
      <c r="GHC2198" s="73"/>
      <c r="GHE2198" s="62"/>
      <c r="GHG2198" s="73"/>
      <c r="GHI2198" s="62"/>
      <c r="GHK2198" s="73"/>
      <c r="GHM2198" s="62"/>
      <c r="GHO2198" s="73"/>
      <c r="GHQ2198" s="62"/>
      <c r="GHS2198" s="73"/>
      <c r="GHU2198" s="62"/>
      <c r="GHW2198" s="73"/>
      <c r="GHY2198" s="62"/>
      <c r="GIA2198" s="73"/>
      <c r="GIC2198" s="62"/>
      <c r="GIE2198" s="73"/>
      <c r="GIG2198" s="62"/>
      <c r="GII2198" s="73"/>
      <c r="GIK2198" s="62"/>
      <c r="GIM2198" s="73"/>
      <c r="GIO2198" s="62"/>
      <c r="GIQ2198" s="73"/>
      <c r="GIS2198" s="62"/>
      <c r="GIU2198" s="73"/>
      <c r="GIW2198" s="62"/>
      <c r="GIY2198" s="73"/>
      <c r="GJA2198" s="62"/>
      <c r="GJC2198" s="73"/>
      <c r="GJE2198" s="62"/>
      <c r="GJG2198" s="73"/>
      <c r="GJI2198" s="62"/>
      <c r="GJK2198" s="73"/>
      <c r="GJM2198" s="62"/>
      <c r="GJO2198" s="73"/>
      <c r="GJQ2198" s="62"/>
      <c r="GJS2198" s="73"/>
      <c r="GJU2198" s="62"/>
      <c r="GJW2198" s="73"/>
      <c r="GJY2198" s="62"/>
      <c r="GKA2198" s="73"/>
      <c r="GKC2198" s="62"/>
      <c r="GKE2198" s="73"/>
      <c r="GKG2198" s="62"/>
      <c r="GKI2198" s="73"/>
      <c r="GKK2198" s="62"/>
      <c r="GKM2198" s="73"/>
      <c r="GKO2198" s="62"/>
      <c r="GKQ2198" s="73"/>
      <c r="GKS2198" s="62"/>
      <c r="GKU2198" s="73"/>
      <c r="GKW2198" s="62"/>
      <c r="GKY2198" s="73"/>
      <c r="GLA2198" s="62"/>
      <c r="GLC2198" s="73"/>
      <c r="GLE2198" s="62"/>
      <c r="GLG2198" s="73"/>
      <c r="GLI2198" s="62"/>
      <c r="GLK2198" s="73"/>
      <c r="GLM2198" s="62"/>
      <c r="GLO2198" s="73"/>
      <c r="GLQ2198" s="62"/>
      <c r="GLS2198" s="73"/>
      <c r="GLU2198" s="62"/>
      <c r="GLW2198" s="73"/>
      <c r="GLY2198" s="62"/>
      <c r="GMA2198" s="73"/>
      <c r="GMC2198" s="62"/>
      <c r="GME2198" s="73"/>
      <c r="GMG2198" s="62"/>
      <c r="GMI2198" s="73"/>
      <c r="GMK2198" s="62"/>
      <c r="GMM2198" s="73"/>
      <c r="GMO2198" s="62"/>
      <c r="GMQ2198" s="73"/>
      <c r="GMS2198" s="62"/>
      <c r="GMU2198" s="73"/>
      <c r="GMW2198" s="62"/>
      <c r="GMY2198" s="73"/>
      <c r="GNA2198" s="62"/>
      <c r="GNC2198" s="73"/>
      <c r="GNE2198" s="62"/>
      <c r="GNG2198" s="73"/>
      <c r="GNI2198" s="62"/>
      <c r="GNK2198" s="73"/>
      <c r="GNM2198" s="62"/>
      <c r="GNO2198" s="73"/>
      <c r="GNQ2198" s="62"/>
      <c r="GNS2198" s="73"/>
      <c r="GNU2198" s="62"/>
      <c r="GNW2198" s="73"/>
      <c r="GNY2198" s="62"/>
      <c r="GOA2198" s="73"/>
      <c r="GOC2198" s="62"/>
      <c r="GOE2198" s="73"/>
      <c r="GOG2198" s="62"/>
      <c r="GOI2198" s="73"/>
      <c r="GOK2198" s="62"/>
      <c r="GOM2198" s="73"/>
      <c r="GOO2198" s="62"/>
      <c r="GOQ2198" s="73"/>
      <c r="GOS2198" s="62"/>
      <c r="GOU2198" s="73"/>
      <c r="GOW2198" s="62"/>
      <c r="GOY2198" s="73"/>
      <c r="GPA2198" s="62"/>
      <c r="GPC2198" s="73"/>
      <c r="GPE2198" s="62"/>
      <c r="GPG2198" s="73"/>
      <c r="GPI2198" s="62"/>
      <c r="GPK2198" s="73"/>
      <c r="GPM2198" s="62"/>
      <c r="GPO2198" s="73"/>
      <c r="GPQ2198" s="62"/>
      <c r="GPS2198" s="73"/>
      <c r="GPU2198" s="62"/>
      <c r="GPW2198" s="73"/>
      <c r="GPY2198" s="62"/>
      <c r="GQA2198" s="73"/>
      <c r="GQC2198" s="62"/>
      <c r="GQE2198" s="73"/>
      <c r="GQG2198" s="62"/>
      <c r="GQI2198" s="73"/>
      <c r="GQK2198" s="62"/>
      <c r="GQM2198" s="73"/>
      <c r="GQO2198" s="62"/>
      <c r="GQQ2198" s="73"/>
      <c r="GQS2198" s="62"/>
      <c r="GQU2198" s="73"/>
      <c r="GQW2198" s="62"/>
      <c r="GQY2198" s="73"/>
      <c r="GRA2198" s="62"/>
      <c r="GRC2198" s="73"/>
      <c r="GRE2198" s="62"/>
      <c r="GRG2198" s="73"/>
      <c r="GRI2198" s="62"/>
      <c r="GRK2198" s="73"/>
      <c r="GRM2198" s="62"/>
      <c r="GRO2198" s="73"/>
      <c r="GRQ2198" s="62"/>
      <c r="GRS2198" s="73"/>
      <c r="GRU2198" s="62"/>
      <c r="GRW2198" s="73"/>
      <c r="GRY2198" s="62"/>
      <c r="GSA2198" s="73"/>
      <c r="GSC2198" s="62"/>
      <c r="GSE2198" s="73"/>
      <c r="GSG2198" s="62"/>
      <c r="GSI2198" s="73"/>
      <c r="GSK2198" s="62"/>
      <c r="GSM2198" s="73"/>
      <c r="GSO2198" s="62"/>
      <c r="GSQ2198" s="73"/>
      <c r="GSS2198" s="62"/>
      <c r="GSU2198" s="73"/>
      <c r="GSW2198" s="62"/>
      <c r="GSY2198" s="73"/>
      <c r="GTA2198" s="62"/>
      <c r="GTC2198" s="73"/>
      <c r="GTE2198" s="62"/>
      <c r="GTG2198" s="73"/>
      <c r="GTI2198" s="62"/>
      <c r="GTK2198" s="73"/>
      <c r="GTM2198" s="62"/>
      <c r="GTO2198" s="73"/>
      <c r="GTQ2198" s="62"/>
      <c r="GTS2198" s="73"/>
      <c r="GTU2198" s="62"/>
      <c r="GTW2198" s="73"/>
      <c r="GTY2198" s="62"/>
      <c r="GUA2198" s="73"/>
      <c r="GUC2198" s="62"/>
      <c r="GUE2198" s="73"/>
      <c r="GUG2198" s="62"/>
      <c r="GUI2198" s="73"/>
      <c r="GUK2198" s="62"/>
      <c r="GUM2198" s="73"/>
      <c r="GUO2198" s="62"/>
      <c r="GUQ2198" s="73"/>
      <c r="GUS2198" s="62"/>
      <c r="GUU2198" s="73"/>
      <c r="GUW2198" s="62"/>
      <c r="GUY2198" s="73"/>
      <c r="GVA2198" s="62"/>
      <c r="GVC2198" s="73"/>
      <c r="GVE2198" s="62"/>
      <c r="GVG2198" s="73"/>
      <c r="GVI2198" s="62"/>
      <c r="GVK2198" s="73"/>
      <c r="GVM2198" s="62"/>
      <c r="GVO2198" s="73"/>
      <c r="GVQ2198" s="62"/>
      <c r="GVS2198" s="73"/>
      <c r="GVU2198" s="62"/>
      <c r="GVW2198" s="73"/>
      <c r="GVY2198" s="62"/>
      <c r="GWA2198" s="73"/>
      <c r="GWC2198" s="62"/>
      <c r="GWE2198" s="73"/>
      <c r="GWG2198" s="62"/>
      <c r="GWI2198" s="73"/>
      <c r="GWK2198" s="62"/>
      <c r="GWM2198" s="73"/>
      <c r="GWO2198" s="62"/>
      <c r="GWQ2198" s="73"/>
      <c r="GWS2198" s="62"/>
      <c r="GWU2198" s="73"/>
      <c r="GWW2198" s="62"/>
      <c r="GWY2198" s="73"/>
      <c r="GXA2198" s="62"/>
      <c r="GXC2198" s="73"/>
      <c r="GXE2198" s="62"/>
      <c r="GXG2198" s="73"/>
      <c r="GXI2198" s="62"/>
      <c r="GXK2198" s="73"/>
      <c r="GXM2198" s="62"/>
      <c r="GXO2198" s="73"/>
      <c r="GXQ2198" s="62"/>
      <c r="GXS2198" s="73"/>
      <c r="GXU2198" s="62"/>
      <c r="GXW2198" s="73"/>
      <c r="GXY2198" s="62"/>
      <c r="GYA2198" s="73"/>
      <c r="GYC2198" s="62"/>
      <c r="GYE2198" s="73"/>
      <c r="GYG2198" s="62"/>
      <c r="GYI2198" s="73"/>
      <c r="GYK2198" s="62"/>
      <c r="GYM2198" s="73"/>
      <c r="GYO2198" s="62"/>
      <c r="GYQ2198" s="73"/>
      <c r="GYS2198" s="62"/>
      <c r="GYU2198" s="73"/>
      <c r="GYW2198" s="62"/>
      <c r="GYY2198" s="73"/>
      <c r="GZA2198" s="62"/>
      <c r="GZC2198" s="73"/>
      <c r="GZE2198" s="62"/>
      <c r="GZG2198" s="73"/>
      <c r="GZI2198" s="62"/>
      <c r="GZK2198" s="73"/>
      <c r="GZM2198" s="62"/>
      <c r="GZO2198" s="73"/>
      <c r="GZQ2198" s="62"/>
      <c r="GZS2198" s="73"/>
      <c r="GZU2198" s="62"/>
      <c r="GZW2198" s="73"/>
      <c r="GZY2198" s="62"/>
      <c r="HAA2198" s="73"/>
      <c r="HAC2198" s="62"/>
      <c r="HAE2198" s="73"/>
      <c r="HAG2198" s="62"/>
      <c r="HAI2198" s="73"/>
      <c r="HAK2198" s="62"/>
      <c r="HAM2198" s="73"/>
      <c r="HAO2198" s="62"/>
      <c r="HAQ2198" s="73"/>
      <c r="HAS2198" s="62"/>
      <c r="HAU2198" s="73"/>
      <c r="HAW2198" s="62"/>
      <c r="HAY2198" s="73"/>
      <c r="HBA2198" s="62"/>
      <c r="HBC2198" s="73"/>
      <c r="HBE2198" s="62"/>
      <c r="HBG2198" s="73"/>
      <c r="HBI2198" s="62"/>
      <c r="HBK2198" s="73"/>
      <c r="HBM2198" s="62"/>
      <c r="HBO2198" s="73"/>
      <c r="HBQ2198" s="62"/>
      <c r="HBS2198" s="73"/>
      <c r="HBU2198" s="62"/>
      <c r="HBW2198" s="73"/>
      <c r="HBY2198" s="62"/>
      <c r="HCA2198" s="73"/>
      <c r="HCC2198" s="62"/>
      <c r="HCE2198" s="73"/>
      <c r="HCG2198" s="62"/>
      <c r="HCI2198" s="73"/>
      <c r="HCK2198" s="62"/>
      <c r="HCM2198" s="73"/>
      <c r="HCO2198" s="62"/>
      <c r="HCQ2198" s="73"/>
      <c r="HCS2198" s="62"/>
      <c r="HCU2198" s="73"/>
      <c r="HCW2198" s="62"/>
      <c r="HCY2198" s="73"/>
      <c r="HDA2198" s="62"/>
      <c r="HDC2198" s="73"/>
      <c r="HDE2198" s="62"/>
      <c r="HDG2198" s="73"/>
      <c r="HDI2198" s="62"/>
      <c r="HDK2198" s="73"/>
      <c r="HDM2198" s="62"/>
      <c r="HDO2198" s="73"/>
      <c r="HDQ2198" s="62"/>
      <c r="HDS2198" s="73"/>
      <c r="HDU2198" s="62"/>
      <c r="HDW2198" s="73"/>
      <c r="HDY2198" s="62"/>
      <c r="HEA2198" s="73"/>
      <c r="HEC2198" s="62"/>
      <c r="HEE2198" s="73"/>
      <c r="HEG2198" s="62"/>
      <c r="HEI2198" s="73"/>
      <c r="HEK2198" s="62"/>
      <c r="HEM2198" s="73"/>
      <c r="HEO2198" s="62"/>
      <c r="HEQ2198" s="73"/>
      <c r="HES2198" s="62"/>
      <c r="HEU2198" s="73"/>
      <c r="HEW2198" s="62"/>
      <c r="HEY2198" s="73"/>
      <c r="HFA2198" s="62"/>
      <c r="HFC2198" s="73"/>
      <c r="HFE2198" s="62"/>
      <c r="HFG2198" s="73"/>
      <c r="HFI2198" s="62"/>
      <c r="HFK2198" s="73"/>
      <c r="HFM2198" s="62"/>
      <c r="HFO2198" s="73"/>
      <c r="HFQ2198" s="62"/>
      <c r="HFS2198" s="73"/>
      <c r="HFU2198" s="62"/>
      <c r="HFW2198" s="73"/>
      <c r="HFY2198" s="62"/>
      <c r="HGA2198" s="73"/>
      <c r="HGC2198" s="62"/>
      <c r="HGE2198" s="73"/>
      <c r="HGG2198" s="62"/>
      <c r="HGI2198" s="73"/>
      <c r="HGK2198" s="62"/>
      <c r="HGM2198" s="73"/>
      <c r="HGO2198" s="62"/>
      <c r="HGQ2198" s="73"/>
      <c r="HGS2198" s="62"/>
      <c r="HGU2198" s="73"/>
      <c r="HGW2198" s="62"/>
      <c r="HGY2198" s="73"/>
      <c r="HHA2198" s="62"/>
      <c r="HHC2198" s="73"/>
      <c r="HHE2198" s="62"/>
      <c r="HHG2198" s="73"/>
      <c r="HHI2198" s="62"/>
      <c r="HHK2198" s="73"/>
      <c r="HHM2198" s="62"/>
      <c r="HHO2198" s="73"/>
      <c r="HHQ2198" s="62"/>
      <c r="HHS2198" s="73"/>
      <c r="HHU2198" s="62"/>
      <c r="HHW2198" s="73"/>
      <c r="HHY2198" s="62"/>
      <c r="HIA2198" s="73"/>
      <c r="HIC2198" s="62"/>
      <c r="HIE2198" s="73"/>
      <c r="HIG2198" s="62"/>
      <c r="HII2198" s="73"/>
      <c r="HIK2198" s="62"/>
      <c r="HIM2198" s="73"/>
      <c r="HIO2198" s="62"/>
      <c r="HIQ2198" s="73"/>
      <c r="HIS2198" s="62"/>
      <c r="HIU2198" s="73"/>
      <c r="HIW2198" s="62"/>
      <c r="HIY2198" s="73"/>
      <c r="HJA2198" s="62"/>
      <c r="HJC2198" s="73"/>
      <c r="HJE2198" s="62"/>
      <c r="HJG2198" s="73"/>
      <c r="HJI2198" s="62"/>
      <c r="HJK2198" s="73"/>
      <c r="HJM2198" s="62"/>
      <c r="HJO2198" s="73"/>
      <c r="HJQ2198" s="62"/>
      <c r="HJS2198" s="73"/>
      <c r="HJU2198" s="62"/>
      <c r="HJW2198" s="73"/>
      <c r="HJY2198" s="62"/>
      <c r="HKA2198" s="73"/>
      <c r="HKC2198" s="62"/>
      <c r="HKE2198" s="73"/>
      <c r="HKG2198" s="62"/>
      <c r="HKI2198" s="73"/>
      <c r="HKK2198" s="62"/>
      <c r="HKM2198" s="73"/>
      <c r="HKO2198" s="62"/>
      <c r="HKQ2198" s="73"/>
      <c r="HKS2198" s="62"/>
      <c r="HKU2198" s="73"/>
      <c r="HKW2198" s="62"/>
      <c r="HKY2198" s="73"/>
      <c r="HLA2198" s="62"/>
      <c r="HLC2198" s="73"/>
      <c r="HLE2198" s="62"/>
      <c r="HLG2198" s="73"/>
      <c r="HLI2198" s="62"/>
      <c r="HLK2198" s="73"/>
      <c r="HLM2198" s="62"/>
      <c r="HLO2198" s="73"/>
      <c r="HLQ2198" s="62"/>
      <c r="HLS2198" s="73"/>
      <c r="HLU2198" s="62"/>
      <c r="HLW2198" s="73"/>
      <c r="HLY2198" s="62"/>
      <c r="HMA2198" s="73"/>
      <c r="HMC2198" s="62"/>
      <c r="HME2198" s="73"/>
      <c r="HMG2198" s="62"/>
      <c r="HMI2198" s="73"/>
      <c r="HMK2198" s="62"/>
      <c r="HMM2198" s="73"/>
      <c r="HMO2198" s="62"/>
      <c r="HMQ2198" s="73"/>
      <c r="HMS2198" s="62"/>
      <c r="HMU2198" s="73"/>
      <c r="HMW2198" s="62"/>
      <c r="HMY2198" s="73"/>
      <c r="HNA2198" s="62"/>
      <c r="HNC2198" s="73"/>
      <c r="HNE2198" s="62"/>
      <c r="HNG2198" s="73"/>
      <c r="HNI2198" s="62"/>
      <c r="HNK2198" s="73"/>
      <c r="HNM2198" s="62"/>
      <c r="HNO2198" s="73"/>
      <c r="HNQ2198" s="62"/>
      <c r="HNS2198" s="73"/>
      <c r="HNU2198" s="62"/>
      <c r="HNW2198" s="73"/>
      <c r="HNY2198" s="62"/>
      <c r="HOA2198" s="73"/>
      <c r="HOC2198" s="62"/>
      <c r="HOE2198" s="73"/>
      <c r="HOG2198" s="62"/>
      <c r="HOI2198" s="73"/>
      <c r="HOK2198" s="62"/>
      <c r="HOM2198" s="73"/>
      <c r="HOO2198" s="62"/>
      <c r="HOQ2198" s="73"/>
      <c r="HOS2198" s="62"/>
      <c r="HOU2198" s="73"/>
      <c r="HOW2198" s="62"/>
      <c r="HOY2198" s="73"/>
      <c r="HPA2198" s="62"/>
      <c r="HPC2198" s="73"/>
      <c r="HPE2198" s="62"/>
      <c r="HPG2198" s="73"/>
      <c r="HPI2198" s="62"/>
      <c r="HPK2198" s="73"/>
      <c r="HPM2198" s="62"/>
      <c r="HPO2198" s="73"/>
      <c r="HPQ2198" s="62"/>
      <c r="HPS2198" s="73"/>
      <c r="HPU2198" s="62"/>
      <c r="HPW2198" s="73"/>
      <c r="HPY2198" s="62"/>
      <c r="HQA2198" s="73"/>
      <c r="HQC2198" s="62"/>
      <c r="HQE2198" s="73"/>
      <c r="HQG2198" s="62"/>
      <c r="HQI2198" s="73"/>
      <c r="HQK2198" s="62"/>
      <c r="HQM2198" s="73"/>
      <c r="HQO2198" s="62"/>
      <c r="HQQ2198" s="73"/>
      <c r="HQS2198" s="62"/>
      <c r="HQU2198" s="73"/>
      <c r="HQW2198" s="62"/>
      <c r="HQY2198" s="73"/>
      <c r="HRA2198" s="62"/>
      <c r="HRC2198" s="73"/>
      <c r="HRE2198" s="62"/>
      <c r="HRG2198" s="73"/>
      <c r="HRI2198" s="62"/>
      <c r="HRK2198" s="73"/>
      <c r="HRM2198" s="62"/>
      <c r="HRO2198" s="73"/>
      <c r="HRQ2198" s="62"/>
      <c r="HRS2198" s="73"/>
      <c r="HRU2198" s="62"/>
      <c r="HRW2198" s="73"/>
      <c r="HRY2198" s="62"/>
      <c r="HSA2198" s="73"/>
      <c r="HSC2198" s="62"/>
      <c r="HSE2198" s="73"/>
      <c r="HSG2198" s="62"/>
      <c r="HSI2198" s="73"/>
      <c r="HSK2198" s="62"/>
      <c r="HSM2198" s="73"/>
      <c r="HSO2198" s="62"/>
      <c r="HSQ2198" s="73"/>
      <c r="HSS2198" s="62"/>
      <c r="HSU2198" s="73"/>
      <c r="HSW2198" s="62"/>
      <c r="HSY2198" s="73"/>
      <c r="HTA2198" s="62"/>
      <c r="HTC2198" s="73"/>
      <c r="HTE2198" s="62"/>
      <c r="HTG2198" s="73"/>
      <c r="HTI2198" s="62"/>
      <c r="HTK2198" s="73"/>
      <c r="HTM2198" s="62"/>
      <c r="HTO2198" s="73"/>
      <c r="HTQ2198" s="62"/>
      <c r="HTS2198" s="73"/>
      <c r="HTU2198" s="62"/>
      <c r="HTW2198" s="73"/>
      <c r="HTY2198" s="62"/>
      <c r="HUA2198" s="73"/>
      <c r="HUC2198" s="62"/>
      <c r="HUE2198" s="73"/>
      <c r="HUG2198" s="62"/>
      <c r="HUI2198" s="73"/>
      <c r="HUK2198" s="62"/>
      <c r="HUM2198" s="73"/>
      <c r="HUO2198" s="62"/>
      <c r="HUQ2198" s="73"/>
      <c r="HUS2198" s="62"/>
      <c r="HUU2198" s="73"/>
      <c r="HUW2198" s="62"/>
      <c r="HUY2198" s="73"/>
      <c r="HVA2198" s="62"/>
      <c r="HVC2198" s="73"/>
      <c r="HVE2198" s="62"/>
      <c r="HVG2198" s="73"/>
      <c r="HVI2198" s="62"/>
      <c r="HVK2198" s="73"/>
      <c r="HVM2198" s="62"/>
      <c r="HVO2198" s="73"/>
      <c r="HVQ2198" s="62"/>
      <c r="HVS2198" s="73"/>
      <c r="HVU2198" s="62"/>
      <c r="HVW2198" s="73"/>
      <c r="HVY2198" s="62"/>
      <c r="HWA2198" s="73"/>
      <c r="HWC2198" s="62"/>
      <c r="HWE2198" s="73"/>
      <c r="HWG2198" s="62"/>
      <c r="HWI2198" s="73"/>
      <c r="HWK2198" s="62"/>
      <c r="HWM2198" s="73"/>
      <c r="HWO2198" s="62"/>
      <c r="HWQ2198" s="73"/>
      <c r="HWS2198" s="62"/>
      <c r="HWU2198" s="73"/>
      <c r="HWW2198" s="62"/>
      <c r="HWY2198" s="73"/>
      <c r="HXA2198" s="62"/>
      <c r="HXC2198" s="73"/>
      <c r="HXE2198" s="62"/>
      <c r="HXG2198" s="73"/>
      <c r="HXI2198" s="62"/>
      <c r="HXK2198" s="73"/>
      <c r="HXM2198" s="62"/>
      <c r="HXO2198" s="73"/>
      <c r="HXQ2198" s="62"/>
      <c r="HXS2198" s="73"/>
      <c r="HXU2198" s="62"/>
      <c r="HXW2198" s="73"/>
      <c r="HXY2198" s="62"/>
      <c r="HYA2198" s="73"/>
      <c r="HYC2198" s="62"/>
      <c r="HYE2198" s="73"/>
      <c r="HYG2198" s="62"/>
      <c r="HYI2198" s="73"/>
      <c r="HYK2198" s="62"/>
      <c r="HYM2198" s="73"/>
      <c r="HYO2198" s="62"/>
      <c r="HYQ2198" s="73"/>
      <c r="HYS2198" s="62"/>
      <c r="HYU2198" s="73"/>
      <c r="HYW2198" s="62"/>
      <c r="HYY2198" s="73"/>
      <c r="HZA2198" s="62"/>
      <c r="HZC2198" s="73"/>
      <c r="HZE2198" s="62"/>
      <c r="HZG2198" s="73"/>
      <c r="HZI2198" s="62"/>
      <c r="HZK2198" s="73"/>
      <c r="HZM2198" s="62"/>
      <c r="HZO2198" s="73"/>
      <c r="HZQ2198" s="62"/>
      <c r="HZS2198" s="73"/>
      <c r="HZU2198" s="62"/>
      <c r="HZW2198" s="73"/>
      <c r="HZY2198" s="62"/>
      <c r="IAA2198" s="73"/>
      <c r="IAC2198" s="62"/>
      <c r="IAE2198" s="73"/>
      <c r="IAG2198" s="62"/>
      <c r="IAI2198" s="73"/>
      <c r="IAK2198" s="62"/>
      <c r="IAM2198" s="73"/>
      <c r="IAO2198" s="62"/>
      <c r="IAQ2198" s="73"/>
      <c r="IAS2198" s="62"/>
      <c r="IAU2198" s="73"/>
      <c r="IAW2198" s="62"/>
      <c r="IAY2198" s="73"/>
      <c r="IBA2198" s="62"/>
      <c r="IBC2198" s="73"/>
      <c r="IBE2198" s="62"/>
      <c r="IBG2198" s="73"/>
      <c r="IBI2198" s="62"/>
      <c r="IBK2198" s="73"/>
      <c r="IBM2198" s="62"/>
      <c r="IBO2198" s="73"/>
      <c r="IBQ2198" s="62"/>
      <c r="IBS2198" s="73"/>
      <c r="IBU2198" s="62"/>
      <c r="IBW2198" s="73"/>
      <c r="IBY2198" s="62"/>
      <c r="ICA2198" s="73"/>
      <c r="ICC2198" s="62"/>
      <c r="ICE2198" s="73"/>
      <c r="ICG2198" s="62"/>
      <c r="ICI2198" s="73"/>
      <c r="ICK2198" s="62"/>
      <c r="ICM2198" s="73"/>
      <c r="ICO2198" s="62"/>
      <c r="ICQ2198" s="73"/>
      <c r="ICS2198" s="62"/>
      <c r="ICU2198" s="73"/>
      <c r="ICW2198" s="62"/>
      <c r="ICY2198" s="73"/>
      <c r="IDA2198" s="62"/>
      <c r="IDC2198" s="73"/>
      <c r="IDE2198" s="62"/>
      <c r="IDG2198" s="73"/>
      <c r="IDI2198" s="62"/>
      <c r="IDK2198" s="73"/>
      <c r="IDM2198" s="62"/>
      <c r="IDO2198" s="73"/>
      <c r="IDQ2198" s="62"/>
      <c r="IDS2198" s="73"/>
      <c r="IDU2198" s="62"/>
      <c r="IDW2198" s="73"/>
      <c r="IDY2198" s="62"/>
      <c r="IEA2198" s="73"/>
      <c r="IEC2198" s="62"/>
      <c r="IEE2198" s="73"/>
      <c r="IEG2198" s="62"/>
      <c r="IEI2198" s="73"/>
      <c r="IEK2198" s="62"/>
      <c r="IEM2198" s="73"/>
      <c r="IEO2198" s="62"/>
      <c r="IEQ2198" s="73"/>
      <c r="IES2198" s="62"/>
      <c r="IEU2198" s="73"/>
      <c r="IEW2198" s="62"/>
      <c r="IEY2198" s="73"/>
      <c r="IFA2198" s="62"/>
      <c r="IFC2198" s="73"/>
      <c r="IFE2198" s="62"/>
      <c r="IFG2198" s="73"/>
      <c r="IFI2198" s="62"/>
      <c r="IFK2198" s="73"/>
      <c r="IFM2198" s="62"/>
      <c r="IFO2198" s="73"/>
      <c r="IFQ2198" s="62"/>
      <c r="IFS2198" s="73"/>
      <c r="IFU2198" s="62"/>
      <c r="IFW2198" s="73"/>
      <c r="IFY2198" s="62"/>
      <c r="IGA2198" s="73"/>
      <c r="IGC2198" s="62"/>
      <c r="IGE2198" s="73"/>
      <c r="IGG2198" s="62"/>
      <c r="IGI2198" s="73"/>
      <c r="IGK2198" s="62"/>
      <c r="IGM2198" s="73"/>
      <c r="IGO2198" s="62"/>
      <c r="IGQ2198" s="73"/>
      <c r="IGS2198" s="62"/>
      <c r="IGU2198" s="73"/>
      <c r="IGW2198" s="62"/>
      <c r="IGY2198" s="73"/>
      <c r="IHA2198" s="62"/>
      <c r="IHC2198" s="73"/>
      <c r="IHE2198" s="62"/>
      <c r="IHG2198" s="73"/>
      <c r="IHI2198" s="62"/>
      <c r="IHK2198" s="73"/>
      <c r="IHM2198" s="62"/>
      <c r="IHO2198" s="73"/>
      <c r="IHQ2198" s="62"/>
      <c r="IHS2198" s="73"/>
      <c r="IHU2198" s="62"/>
      <c r="IHW2198" s="73"/>
      <c r="IHY2198" s="62"/>
      <c r="IIA2198" s="73"/>
      <c r="IIC2198" s="62"/>
      <c r="IIE2198" s="73"/>
      <c r="IIG2198" s="62"/>
      <c r="III2198" s="73"/>
      <c r="IIK2198" s="62"/>
      <c r="IIM2198" s="73"/>
      <c r="IIO2198" s="62"/>
      <c r="IIQ2198" s="73"/>
      <c r="IIS2198" s="62"/>
      <c r="IIU2198" s="73"/>
      <c r="IIW2198" s="62"/>
      <c r="IIY2198" s="73"/>
      <c r="IJA2198" s="62"/>
      <c r="IJC2198" s="73"/>
      <c r="IJE2198" s="62"/>
      <c r="IJG2198" s="73"/>
      <c r="IJI2198" s="62"/>
      <c r="IJK2198" s="73"/>
      <c r="IJM2198" s="62"/>
      <c r="IJO2198" s="73"/>
      <c r="IJQ2198" s="62"/>
      <c r="IJS2198" s="73"/>
      <c r="IJU2198" s="62"/>
      <c r="IJW2198" s="73"/>
      <c r="IJY2198" s="62"/>
      <c r="IKA2198" s="73"/>
      <c r="IKC2198" s="62"/>
      <c r="IKE2198" s="73"/>
      <c r="IKG2198" s="62"/>
      <c r="IKI2198" s="73"/>
      <c r="IKK2198" s="62"/>
      <c r="IKM2198" s="73"/>
      <c r="IKO2198" s="62"/>
      <c r="IKQ2198" s="73"/>
      <c r="IKS2198" s="62"/>
      <c r="IKU2198" s="73"/>
      <c r="IKW2198" s="62"/>
      <c r="IKY2198" s="73"/>
      <c r="ILA2198" s="62"/>
      <c r="ILC2198" s="73"/>
      <c r="ILE2198" s="62"/>
      <c r="ILG2198" s="73"/>
      <c r="ILI2198" s="62"/>
      <c r="ILK2198" s="73"/>
      <c r="ILM2198" s="62"/>
      <c r="ILO2198" s="73"/>
      <c r="ILQ2198" s="62"/>
      <c r="ILS2198" s="73"/>
      <c r="ILU2198" s="62"/>
      <c r="ILW2198" s="73"/>
      <c r="ILY2198" s="62"/>
      <c r="IMA2198" s="73"/>
      <c r="IMC2198" s="62"/>
      <c r="IME2198" s="73"/>
      <c r="IMG2198" s="62"/>
      <c r="IMI2198" s="73"/>
      <c r="IMK2198" s="62"/>
      <c r="IMM2198" s="73"/>
      <c r="IMO2198" s="62"/>
      <c r="IMQ2198" s="73"/>
      <c r="IMS2198" s="62"/>
      <c r="IMU2198" s="73"/>
      <c r="IMW2198" s="62"/>
      <c r="IMY2198" s="73"/>
      <c r="INA2198" s="62"/>
      <c r="INC2198" s="73"/>
      <c r="INE2198" s="62"/>
      <c r="ING2198" s="73"/>
      <c r="INI2198" s="62"/>
      <c r="INK2198" s="73"/>
      <c r="INM2198" s="62"/>
      <c r="INO2198" s="73"/>
      <c r="INQ2198" s="62"/>
      <c r="INS2198" s="73"/>
      <c r="INU2198" s="62"/>
      <c r="INW2198" s="73"/>
      <c r="INY2198" s="62"/>
      <c r="IOA2198" s="73"/>
      <c r="IOC2198" s="62"/>
      <c r="IOE2198" s="73"/>
      <c r="IOG2198" s="62"/>
      <c r="IOI2198" s="73"/>
      <c r="IOK2198" s="62"/>
      <c r="IOM2198" s="73"/>
      <c r="IOO2198" s="62"/>
      <c r="IOQ2198" s="73"/>
      <c r="IOS2198" s="62"/>
      <c r="IOU2198" s="73"/>
      <c r="IOW2198" s="62"/>
      <c r="IOY2198" s="73"/>
      <c r="IPA2198" s="62"/>
      <c r="IPC2198" s="73"/>
      <c r="IPE2198" s="62"/>
      <c r="IPG2198" s="73"/>
      <c r="IPI2198" s="62"/>
      <c r="IPK2198" s="73"/>
      <c r="IPM2198" s="62"/>
      <c r="IPO2198" s="73"/>
      <c r="IPQ2198" s="62"/>
      <c r="IPS2198" s="73"/>
      <c r="IPU2198" s="62"/>
      <c r="IPW2198" s="73"/>
      <c r="IPY2198" s="62"/>
      <c r="IQA2198" s="73"/>
      <c r="IQC2198" s="62"/>
      <c r="IQE2198" s="73"/>
      <c r="IQG2198" s="62"/>
      <c r="IQI2198" s="73"/>
      <c r="IQK2198" s="62"/>
      <c r="IQM2198" s="73"/>
      <c r="IQO2198" s="62"/>
      <c r="IQQ2198" s="73"/>
      <c r="IQS2198" s="62"/>
      <c r="IQU2198" s="73"/>
      <c r="IQW2198" s="62"/>
      <c r="IQY2198" s="73"/>
      <c r="IRA2198" s="62"/>
      <c r="IRC2198" s="73"/>
      <c r="IRE2198" s="62"/>
      <c r="IRG2198" s="73"/>
      <c r="IRI2198" s="62"/>
      <c r="IRK2198" s="73"/>
      <c r="IRM2198" s="62"/>
      <c r="IRO2198" s="73"/>
      <c r="IRQ2198" s="62"/>
      <c r="IRS2198" s="73"/>
      <c r="IRU2198" s="62"/>
      <c r="IRW2198" s="73"/>
      <c r="IRY2198" s="62"/>
      <c r="ISA2198" s="73"/>
      <c r="ISC2198" s="62"/>
      <c r="ISE2198" s="73"/>
      <c r="ISG2198" s="62"/>
      <c r="ISI2198" s="73"/>
      <c r="ISK2198" s="62"/>
      <c r="ISM2198" s="73"/>
      <c r="ISO2198" s="62"/>
      <c r="ISQ2198" s="73"/>
      <c r="ISS2198" s="62"/>
      <c r="ISU2198" s="73"/>
      <c r="ISW2198" s="62"/>
      <c r="ISY2198" s="73"/>
      <c r="ITA2198" s="62"/>
      <c r="ITC2198" s="73"/>
      <c r="ITE2198" s="62"/>
      <c r="ITG2198" s="73"/>
      <c r="ITI2198" s="62"/>
      <c r="ITK2198" s="73"/>
      <c r="ITM2198" s="62"/>
      <c r="ITO2198" s="73"/>
      <c r="ITQ2198" s="62"/>
      <c r="ITS2198" s="73"/>
      <c r="ITU2198" s="62"/>
      <c r="ITW2198" s="73"/>
      <c r="ITY2198" s="62"/>
      <c r="IUA2198" s="73"/>
      <c r="IUC2198" s="62"/>
      <c r="IUE2198" s="73"/>
      <c r="IUG2198" s="62"/>
      <c r="IUI2198" s="73"/>
      <c r="IUK2198" s="62"/>
      <c r="IUM2198" s="73"/>
      <c r="IUO2198" s="62"/>
      <c r="IUQ2198" s="73"/>
      <c r="IUS2198" s="62"/>
      <c r="IUU2198" s="73"/>
      <c r="IUW2198" s="62"/>
      <c r="IUY2198" s="73"/>
      <c r="IVA2198" s="62"/>
      <c r="IVC2198" s="73"/>
      <c r="IVE2198" s="62"/>
      <c r="IVG2198" s="73"/>
      <c r="IVI2198" s="62"/>
      <c r="IVK2198" s="73"/>
      <c r="IVM2198" s="62"/>
      <c r="IVO2198" s="73"/>
      <c r="IVQ2198" s="62"/>
      <c r="IVS2198" s="73"/>
      <c r="IVU2198" s="62"/>
      <c r="IVW2198" s="73"/>
      <c r="IVY2198" s="62"/>
      <c r="IWA2198" s="73"/>
      <c r="IWC2198" s="62"/>
      <c r="IWE2198" s="73"/>
      <c r="IWG2198" s="62"/>
      <c r="IWI2198" s="73"/>
      <c r="IWK2198" s="62"/>
      <c r="IWM2198" s="73"/>
      <c r="IWO2198" s="62"/>
      <c r="IWQ2198" s="73"/>
      <c r="IWS2198" s="62"/>
      <c r="IWU2198" s="73"/>
      <c r="IWW2198" s="62"/>
      <c r="IWY2198" s="73"/>
      <c r="IXA2198" s="62"/>
      <c r="IXC2198" s="73"/>
      <c r="IXE2198" s="62"/>
      <c r="IXG2198" s="73"/>
      <c r="IXI2198" s="62"/>
      <c r="IXK2198" s="73"/>
      <c r="IXM2198" s="62"/>
      <c r="IXO2198" s="73"/>
      <c r="IXQ2198" s="62"/>
      <c r="IXS2198" s="73"/>
      <c r="IXU2198" s="62"/>
      <c r="IXW2198" s="73"/>
      <c r="IXY2198" s="62"/>
      <c r="IYA2198" s="73"/>
      <c r="IYC2198" s="62"/>
      <c r="IYE2198" s="73"/>
      <c r="IYG2198" s="62"/>
      <c r="IYI2198" s="73"/>
      <c r="IYK2198" s="62"/>
      <c r="IYM2198" s="73"/>
      <c r="IYO2198" s="62"/>
      <c r="IYQ2198" s="73"/>
      <c r="IYS2198" s="62"/>
      <c r="IYU2198" s="73"/>
      <c r="IYW2198" s="62"/>
      <c r="IYY2198" s="73"/>
      <c r="IZA2198" s="62"/>
      <c r="IZC2198" s="73"/>
      <c r="IZE2198" s="62"/>
      <c r="IZG2198" s="73"/>
      <c r="IZI2198" s="62"/>
      <c r="IZK2198" s="73"/>
      <c r="IZM2198" s="62"/>
      <c r="IZO2198" s="73"/>
      <c r="IZQ2198" s="62"/>
      <c r="IZS2198" s="73"/>
      <c r="IZU2198" s="62"/>
      <c r="IZW2198" s="73"/>
      <c r="IZY2198" s="62"/>
      <c r="JAA2198" s="73"/>
      <c r="JAC2198" s="62"/>
      <c r="JAE2198" s="73"/>
      <c r="JAG2198" s="62"/>
      <c r="JAI2198" s="73"/>
      <c r="JAK2198" s="62"/>
      <c r="JAM2198" s="73"/>
      <c r="JAO2198" s="62"/>
      <c r="JAQ2198" s="73"/>
      <c r="JAS2198" s="62"/>
      <c r="JAU2198" s="73"/>
      <c r="JAW2198" s="62"/>
      <c r="JAY2198" s="73"/>
      <c r="JBA2198" s="62"/>
      <c r="JBC2198" s="73"/>
      <c r="JBE2198" s="62"/>
      <c r="JBG2198" s="73"/>
      <c r="JBI2198" s="62"/>
      <c r="JBK2198" s="73"/>
      <c r="JBM2198" s="62"/>
      <c r="JBO2198" s="73"/>
      <c r="JBQ2198" s="62"/>
      <c r="JBS2198" s="73"/>
      <c r="JBU2198" s="62"/>
      <c r="JBW2198" s="73"/>
      <c r="JBY2198" s="62"/>
      <c r="JCA2198" s="73"/>
      <c r="JCC2198" s="62"/>
      <c r="JCE2198" s="73"/>
      <c r="JCG2198" s="62"/>
      <c r="JCI2198" s="73"/>
      <c r="JCK2198" s="62"/>
      <c r="JCM2198" s="73"/>
      <c r="JCO2198" s="62"/>
      <c r="JCQ2198" s="73"/>
      <c r="JCS2198" s="62"/>
      <c r="JCU2198" s="73"/>
      <c r="JCW2198" s="62"/>
      <c r="JCY2198" s="73"/>
      <c r="JDA2198" s="62"/>
      <c r="JDC2198" s="73"/>
      <c r="JDE2198" s="62"/>
      <c r="JDG2198" s="73"/>
      <c r="JDI2198" s="62"/>
      <c r="JDK2198" s="73"/>
      <c r="JDM2198" s="62"/>
      <c r="JDO2198" s="73"/>
      <c r="JDQ2198" s="62"/>
      <c r="JDS2198" s="73"/>
      <c r="JDU2198" s="62"/>
      <c r="JDW2198" s="73"/>
      <c r="JDY2198" s="62"/>
      <c r="JEA2198" s="73"/>
      <c r="JEC2198" s="62"/>
      <c r="JEE2198" s="73"/>
      <c r="JEG2198" s="62"/>
      <c r="JEI2198" s="73"/>
      <c r="JEK2198" s="62"/>
      <c r="JEM2198" s="73"/>
      <c r="JEO2198" s="62"/>
      <c r="JEQ2198" s="73"/>
      <c r="JES2198" s="62"/>
      <c r="JEU2198" s="73"/>
      <c r="JEW2198" s="62"/>
      <c r="JEY2198" s="73"/>
      <c r="JFA2198" s="62"/>
      <c r="JFC2198" s="73"/>
      <c r="JFE2198" s="62"/>
      <c r="JFG2198" s="73"/>
      <c r="JFI2198" s="62"/>
      <c r="JFK2198" s="73"/>
      <c r="JFM2198" s="62"/>
      <c r="JFO2198" s="73"/>
      <c r="JFQ2198" s="62"/>
      <c r="JFS2198" s="73"/>
      <c r="JFU2198" s="62"/>
      <c r="JFW2198" s="73"/>
      <c r="JFY2198" s="62"/>
      <c r="JGA2198" s="73"/>
      <c r="JGC2198" s="62"/>
      <c r="JGE2198" s="73"/>
      <c r="JGG2198" s="62"/>
      <c r="JGI2198" s="73"/>
      <c r="JGK2198" s="62"/>
      <c r="JGM2198" s="73"/>
      <c r="JGO2198" s="62"/>
      <c r="JGQ2198" s="73"/>
      <c r="JGS2198" s="62"/>
      <c r="JGU2198" s="73"/>
      <c r="JGW2198" s="62"/>
      <c r="JGY2198" s="73"/>
      <c r="JHA2198" s="62"/>
      <c r="JHC2198" s="73"/>
      <c r="JHE2198" s="62"/>
      <c r="JHG2198" s="73"/>
      <c r="JHI2198" s="62"/>
      <c r="JHK2198" s="73"/>
      <c r="JHM2198" s="62"/>
      <c r="JHO2198" s="73"/>
      <c r="JHQ2198" s="62"/>
      <c r="JHS2198" s="73"/>
      <c r="JHU2198" s="62"/>
      <c r="JHW2198" s="73"/>
      <c r="JHY2198" s="62"/>
      <c r="JIA2198" s="73"/>
      <c r="JIC2198" s="62"/>
      <c r="JIE2198" s="73"/>
      <c r="JIG2198" s="62"/>
      <c r="JII2198" s="73"/>
      <c r="JIK2198" s="62"/>
      <c r="JIM2198" s="73"/>
      <c r="JIO2198" s="62"/>
      <c r="JIQ2198" s="73"/>
      <c r="JIS2198" s="62"/>
      <c r="JIU2198" s="73"/>
      <c r="JIW2198" s="62"/>
      <c r="JIY2198" s="73"/>
      <c r="JJA2198" s="62"/>
      <c r="JJC2198" s="73"/>
      <c r="JJE2198" s="62"/>
      <c r="JJG2198" s="73"/>
      <c r="JJI2198" s="62"/>
      <c r="JJK2198" s="73"/>
      <c r="JJM2198" s="62"/>
      <c r="JJO2198" s="73"/>
      <c r="JJQ2198" s="62"/>
      <c r="JJS2198" s="73"/>
      <c r="JJU2198" s="62"/>
      <c r="JJW2198" s="73"/>
      <c r="JJY2198" s="62"/>
      <c r="JKA2198" s="73"/>
      <c r="JKC2198" s="62"/>
      <c r="JKE2198" s="73"/>
      <c r="JKG2198" s="62"/>
      <c r="JKI2198" s="73"/>
      <c r="JKK2198" s="62"/>
      <c r="JKM2198" s="73"/>
      <c r="JKO2198" s="62"/>
      <c r="JKQ2198" s="73"/>
      <c r="JKS2198" s="62"/>
      <c r="JKU2198" s="73"/>
      <c r="JKW2198" s="62"/>
      <c r="JKY2198" s="73"/>
      <c r="JLA2198" s="62"/>
      <c r="JLC2198" s="73"/>
      <c r="JLE2198" s="62"/>
      <c r="JLG2198" s="73"/>
      <c r="JLI2198" s="62"/>
      <c r="JLK2198" s="73"/>
      <c r="JLM2198" s="62"/>
      <c r="JLO2198" s="73"/>
      <c r="JLQ2198" s="62"/>
      <c r="JLS2198" s="73"/>
      <c r="JLU2198" s="62"/>
      <c r="JLW2198" s="73"/>
      <c r="JLY2198" s="62"/>
      <c r="JMA2198" s="73"/>
      <c r="JMC2198" s="62"/>
      <c r="JME2198" s="73"/>
      <c r="JMG2198" s="62"/>
      <c r="JMI2198" s="73"/>
      <c r="JMK2198" s="62"/>
      <c r="JMM2198" s="73"/>
      <c r="JMO2198" s="62"/>
      <c r="JMQ2198" s="73"/>
      <c r="JMS2198" s="62"/>
      <c r="JMU2198" s="73"/>
      <c r="JMW2198" s="62"/>
      <c r="JMY2198" s="73"/>
      <c r="JNA2198" s="62"/>
      <c r="JNC2198" s="73"/>
      <c r="JNE2198" s="62"/>
      <c r="JNG2198" s="73"/>
      <c r="JNI2198" s="62"/>
      <c r="JNK2198" s="73"/>
      <c r="JNM2198" s="62"/>
      <c r="JNO2198" s="73"/>
      <c r="JNQ2198" s="62"/>
      <c r="JNS2198" s="73"/>
      <c r="JNU2198" s="62"/>
      <c r="JNW2198" s="73"/>
      <c r="JNY2198" s="62"/>
      <c r="JOA2198" s="73"/>
      <c r="JOC2198" s="62"/>
      <c r="JOE2198" s="73"/>
      <c r="JOG2198" s="62"/>
      <c r="JOI2198" s="73"/>
      <c r="JOK2198" s="62"/>
      <c r="JOM2198" s="73"/>
      <c r="JOO2198" s="62"/>
      <c r="JOQ2198" s="73"/>
      <c r="JOS2198" s="62"/>
      <c r="JOU2198" s="73"/>
      <c r="JOW2198" s="62"/>
      <c r="JOY2198" s="73"/>
      <c r="JPA2198" s="62"/>
      <c r="JPC2198" s="73"/>
      <c r="JPE2198" s="62"/>
      <c r="JPG2198" s="73"/>
      <c r="JPI2198" s="62"/>
      <c r="JPK2198" s="73"/>
      <c r="JPM2198" s="62"/>
      <c r="JPO2198" s="73"/>
      <c r="JPQ2198" s="62"/>
      <c r="JPS2198" s="73"/>
      <c r="JPU2198" s="62"/>
      <c r="JPW2198" s="73"/>
      <c r="JPY2198" s="62"/>
      <c r="JQA2198" s="73"/>
      <c r="JQC2198" s="62"/>
      <c r="JQE2198" s="73"/>
      <c r="JQG2198" s="62"/>
      <c r="JQI2198" s="73"/>
      <c r="JQK2198" s="62"/>
      <c r="JQM2198" s="73"/>
      <c r="JQO2198" s="62"/>
      <c r="JQQ2198" s="73"/>
      <c r="JQS2198" s="62"/>
      <c r="JQU2198" s="73"/>
      <c r="JQW2198" s="62"/>
      <c r="JQY2198" s="73"/>
      <c r="JRA2198" s="62"/>
      <c r="JRC2198" s="73"/>
      <c r="JRE2198" s="62"/>
      <c r="JRG2198" s="73"/>
      <c r="JRI2198" s="62"/>
      <c r="JRK2198" s="73"/>
      <c r="JRM2198" s="62"/>
      <c r="JRO2198" s="73"/>
      <c r="JRQ2198" s="62"/>
      <c r="JRS2198" s="73"/>
      <c r="JRU2198" s="62"/>
      <c r="JRW2198" s="73"/>
      <c r="JRY2198" s="62"/>
      <c r="JSA2198" s="73"/>
      <c r="JSC2198" s="62"/>
      <c r="JSE2198" s="73"/>
      <c r="JSG2198" s="62"/>
      <c r="JSI2198" s="73"/>
      <c r="JSK2198" s="62"/>
      <c r="JSM2198" s="73"/>
      <c r="JSO2198" s="62"/>
      <c r="JSQ2198" s="73"/>
      <c r="JSS2198" s="62"/>
      <c r="JSU2198" s="73"/>
      <c r="JSW2198" s="62"/>
      <c r="JSY2198" s="73"/>
      <c r="JTA2198" s="62"/>
      <c r="JTC2198" s="73"/>
      <c r="JTE2198" s="62"/>
      <c r="JTG2198" s="73"/>
      <c r="JTI2198" s="62"/>
      <c r="JTK2198" s="73"/>
      <c r="JTM2198" s="62"/>
      <c r="JTO2198" s="73"/>
      <c r="JTQ2198" s="62"/>
      <c r="JTS2198" s="73"/>
      <c r="JTU2198" s="62"/>
      <c r="JTW2198" s="73"/>
      <c r="JTY2198" s="62"/>
      <c r="JUA2198" s="73"/>
      <c r="JUC2198" s="62"/>
      <c r="JUE2198" s="73"/>
      <c r="JUG2198" s="62"/>
      <c r="JUI2198" s="73"/>
      <c r="JUK2198" s="62"/>
      <c r="JUM2198" s="73"/>
      <c r="JUO2198" s="62"/>
      <c r="JUQ2198" s="73"/>
      <c r="JUS2198" s="62"/>
      <c r="JUU2198" s="73"/>
      <c r="JUW2198" s="62"/>
      <c r="JUY2198" s="73"/>
      <c r="JVA2198" s="62"/>
      <c r="JVC2198" s="73"/>
      <c r="JVE2198" s="62"/>
      <c r="JVG2198" s="73"/>
      <c r="JVI2198" s="62"/>
      <c r="JVK2198" s="73"/>
      <c r="JVM2198" s="62"/>
      <c r="JVO2198" s="73"/>
      <c r="JVQ2198" s="62"/>
      <c r="JVS2198" s="73"/>
      <c r="JVU2198" s="62"/>
      <c r="JVW2198" s="73"/>
      <c r="JVY2198" s="62"/>
      <c r="JWA2198" s="73"/>
      <c r="JWC2198" s="62"/>
      <c r="JWE2198" s="73"/>
      <c r="JWG2198" s="62"/>
      <c r="JWI2198" s="73"/>
      <c r="JWK2198" s="62"/>
      <c r="JWM2198" s="73"/>
      <c r="JWO2198" s="62"/>
      <c r="JWQ2198" s="73"/>
      <c r="JWS2198" s="62"/>
      <c r="JWU2198" s="73"/>
      <c r="JWW2198" s="62"/>
      <c r="JWY2198" s="73"/>
      <c r="JXA2198" s="62"/>
      <c r="JXC2198" s="73"/>
      <c r="JXE2198" s="62"/>
      <c r="JXG2198" s="73"/>
      <c r="JXI2198" s="62"/>
      <c r="JXK2198" s="73"/>
      <c r="JXM2198" s="62"/>
      <c r="JXO2198" s="73"/>
      <c r="JXQ2198" s="62"/>
      <c r="JXS2198" s="73"/>
      <c r="JXU2198" s="62"/>
      <c r="JXW2198" s="73"/>
      <c r="JXY2198" s="62"/>
      <c r="JYA2198" s="73"/>
      <c r="JYC2198" s="62"/>
      <c r="JYE2198" s="73"/>
      <c r="JYG2198" s="62"/>
      <c r="JYI2198" s="73"/>
      <c r="JYK2198" s="62"/>
      <c r="JYM2198" s="73"/>
      <c r="JYO2198" s="62"/>
      <c r="JYQ2198" s="73"/>
      <c r="JYS2198" s="62"/>
      <c r="JYU2198" s="73"/>
      <c r="JYW2198" s="62"/>
      <c r="JYY2198" s="73"/>
      <c r="JZA2198" s="62"/>
      <c r="JZC2198" s="73"/>
      <c r="JZE2198" s="62"/>
      <c r="JZG2198" s="73"/>
      <c r="JZI2198" s="62"/>
      <c r="JZK2198" s="73"/>
      <c r="JZM2198" s="62"/>
      <c r="JZO2198" s="73"/>
      <c r="JZQ2198" s="62"/>
      <c r="JZS2198" s="73"/>
      <c r="JZU2198" s="62"/>
      <c r="JZW2198" s="73"/>
      <c r="JZY2198" s="62"/>
      <c r="KAA2198" s="73"/>
      <c r="KAC2198" s="62"/>
      <c r="KAE2198" s="73"/>
      <c r="KAG2198" s="62"/>
      <c r="KAI2198" s="73"/>
      <c r="KAK2198" s="62"/>
      <c r="KAM2198" s="73"/>
      <c r="KAO2198" s="62"/>
      <c r="KAQ2198" s="73"/>
      <c r="KAS2198" s="62"/>
      <c r="KAU2198" s="73"/>
      <c r="KAW2198" s="62"/>
      <c r="KAY2198" s="73"/>
      <c r="KBA2198" s="62"/>
      <c r="KBC2198" s="73"/>
      <c r="KBE2198" s="62"/>
      <c r="KBG2198" s="73"/>
      <c r="KBI2198" s="62"/>
      <c r="KBK2198" s="73"/>
      <c r="KBM2198" s="62"/>
      <c r="KBO2198" s="73"/>
      <c r="KBQ2198" s="62"/>
      <c r="KBS2198" s="73"/>
      <c r="KBU2198" s="62"/>
      <c r="KBW2198" s="73"/>
      <c r="KBY2198" s="62"/>
      <c r="KCA2198" s="73"/>
      <c r="KCC2198" s="62"/>
      <c r="KCE2198" s="73"/>
      <c r="KCG2198" s="62"/>
      <c r="KCI2198" s="73"/>
      <c r="KCK2198" s="62"/>
      <c r="KCM2198" s="73"/>
      <c r="KCO2198" s="62"/>
      <c r="KCQ2198" s="73"/>
      <c r="KCS2198" s="62"/>
      <c r="KCU2198" s="73"/>
      <c r="KCW2198" s="62"/>
      <c r="KCY2198" s="73"/>
      <c r="KDA2198" s="62"/>
      <c r="KDC2198" s="73"/>
      <c r="KDE2198" s="62"/>
      <c r="KDG2198" s="73"/>
      <c r="KDI2198" s="62"/>
      <c r="KDK2198" s="73"/>
      <c r="KDM2198" s="62"/>
      <c r="KDO2198" s="73"/>
      <c r="KDQ2198" s="62"/>
      <c r="KDS2198" s="73"/>
      <c r="KDU2198" s="62"/>
      <c r="KDW2198" s="73"/>
      <c r="KDY2198" s="62"/>
      <c r="KEA2198" s="73"/>
      <c r="KEC2198" s="62"/>
      <c r="KEE2198" s="73"/>
      <c r="KEG2198" s="62"/>
      <c r="KEI2198" s="73"/>
      <c r="KEK2198" s="62"/>
      <c r="KEM2198" s="73"/>
      <c r="KEO2198" s="62"/>
      <c r="KEQ2198" s="73"/>
      <c r="KES2198" s="62"/>
      <c r="KEU2198" s="73"/>
      <c r="KEW2198" s="62"/>
      <c r="KEY2198" s="73"/>
      <c r="KFA2198" s="62"/>
      <c r="KFC2198" s="73"/>
      <c r="KFE2198" s="62"/>
      <c r="KFG2198" s="73"/>
      <c r="KFI2198" s="62"/>
      <c r="KFK2198" s="73"/>
      <c r="KFM2198" s="62"/>
      <c r="KFO2198" s="73"/>
      <c r="KFQ2198" s="62"/>
      <c r="KFS2198" s="73"/>
      <c r="KFU2198" s="62"/>
      <c r="KFW2198" s="73"/>
      <c r="KFY2198" s="62"/>
      <c r="KGA2198" s="73"/>
      <c r="KGC2198" s="62"/>
      <c r="KGE2198" s="73"/>
      <c r="KGG2198" s="62"/>
      <c r="KGI2198" s="73"/>
      <c r="KGK2198" s="62"/>
      <c r="KGM2198" s="73"/>
      <c r="KGO2198" s="62"/>
      <c r="KGQ2198" s="73"/>
      <c r="KGS2198" s="62"/>
      <c r="KGU2198" s="73"/>
      <c r="KGW2198" s="62"/>
      <c r="KGY2198" s="73"/>
      <c r="KHA2198" s="62"/>
      <c r="KHC2198" s="73"/>
      <c r="KHE2198" s="62"/>
      <c r="KHG2198" s="73"/>
      <c r="KHI2198" s="62"/>
      <c r="KHK2198" s="73"/>
      <c r="KHM2198" s="62"/>
      <c r="KHO2198" s="73"/>
      <c r="KHQ2198" s="62"/>
      <c r="KHS2198" s="73"/>
      <c r="KHU2198" s="62"/>
      <c r="KHW2198" s="73"/>
      <c r="KHY2198" s="62"/>
      <c r="KIA2198" s="73"/>
      <c r="KIC2198" s="62"/>
      <c r="KIE2198" s="73"/>
      <c r="KIG2198" s="62"/>
      <c r="KII2198" s="73"/>
      <c r="KIK2198" s="62"/>
      <c r="KIM2198" s="73"/>
      <c r="KIO2198" s="62"/>
      <c r="KIQ2198" s="73"/>
      <c r="KIS2198" s="62"/>
      <c r="KIU2198" s="73"/>
      <c r="KIW2198" s="62"/>
      <c r="KIY2198" s="73"/>
      <c r="KJA2198" s="62"/>
      <c r="KJC2198" s="73"/>
      <c r="KJE2198" s="62"/>
      <c r="KJG2198" s="73"/>
      <c r="KJI2198" s="62"/>
      <c r="KJK2198" s="73"/>
      <c r="KJM2198" s="62"/>
      <c r="KJO2198" s="73"/>
      <c r="KJQ2198" s="62"/>
      <c r="KJS2198" s="73"/>
      <c r="KJU2198" s="62"/>
      <c r="KJW2198" s="73"/>
      <c r="KJY2198" s="62"/>
      <c r="KKA2198" s="73"/>
      <c r="KKC2198" s="62"/>
      <c r="KKE2198" s="73"/>
      <c r="KKG2198" s="62"/>
      <c r="KKI2198" s="73"/>
      <c r="KKK2198" s="62"/>
      <c r="KKM2198" s="73"/>
      <c r="KKO2198" s="62"/>
      <c r="KKQ2198" s="73"/>
      <c r="KKS2198" s="62"/>
      <c r="KKU2198" s="73"/>
      <c r="KKW2198" s="62"/>
      <c r="KKY2198" s="73"/>
      <c r="KLA2198" s="62"/>
      <c r="KLC2198" s="73"/>
      <c r="KLE2198" s="62"/>
      <c r="KLG2198" s="73"/>
      <c r="KLI2198" s="62"/>
      <c r="KLK2198" s="73"/>
      <c r="KLM2198" s="62"/>
      <c r="KLO2198" s="73"/>
      <c r="KLQ2198" s="62"/>
      <c r="KLS2198" s="73"/>
      <c r="KLU2198" s="62"/>
      <c r="KLW2198" s="73"/>
      <c r="KLY2198" s="62"/>
      <c r="KMA2198" s="73"/>
      <c r="KMC2198" s="62"/>
      <c r="KME2198" s="73"/>
      <c r="KMG2198" s="62"/>
      <c r="KMI2198" s="73"/>
      <c r="KMK2198" s="62"/>
      <c r="KMM2198" s="73"/>
      <c r="KMO2198" s="62"/>
      <c r="KMQ2198" s="73"/>
      <c r="KMS2198" s="62"/>
      <c r="KMU2198" s="73"/>
      <c r="KMW2198" s="62"/>
      <c r="KMY2198" s="73"/>
      <c r="KNA2198" s="62"/>
      <c r="KNC2198" s="73"/>
      <c r="KNE2198" s="62"/>
      <c r="KNG2198" s="73"/>
      <c r="KNI2198" s="62"/>
      <c r="KNK2198" s="73"/>
      <c r="KNM2198" s="62"/>
      <c r="KNO2198" s="73"/>
      <c r="KNQ2198" s="62"/>
      <c r="KNS2198" s="73"/>
      <c r="KNU2198" s="62"/>
      <c r="KNW2198" s="73"/>
      <c r="KNY2198" s="62"/>
      <c r="KOA2198" s="73"/>
      <c r="KOC2198" s="62"/>
      <c r="KOE2198" s="73"/>
      <c r="KOG2198" s="62"/>
      <c r="KOI2198" s="73"/>
      <c r="KOK2198" s="62"/>
      <c r="KOM2198" s="73"/>
      <c r="KOO2198" s="62"/>
      <c r="KOQ2198" s="73"/>
      <c r="KOS2198" s="62"/>
      <c r="KOU2198" s="73"/>
      <c r="KOW2198" s="62"/>
      <c r="KOY2198" s="73"/>
      <c r="KPA2198" s="62"/>
      <c r="KPC2198" s="73"/>
      <c r="KPE2198" s="62"/>
      <c r="KPG2198" s="73"/>
      <c r="KPI2198" s="62"/>
      <c r="KPK2198" s="73"/>
      <c r="KPM2198" s="62"/>
      <c r="KPO2198" s="73"/>
      <c r="KPQ2198" s="62"/>
      <c r="KPS2198" s="73"/>
      <c r="KPU2198" s="62"/>
      <c r="KPW2198" s="73"/>
      <c r="KPY2198" s="62"/>
      <c r="KQA2198" s="73"/>
      <c r="KQC2198" s="62"/>
      <c r="KQE2198" s="73"/>
      <c r="KQG2198" s="62"/>
      <c r="KQI2198" s="73"/>
      <c r="KQK2198" s="62"/>
      <c r="KQM2198" s="73"/>
      <c r="KQO2198" s="62"/>
      <c r="KQQ2198" s="73"/>
      <c r="KQS2198" s="62"/>
      <c r="KQU2198" s="73"/>
      <c r="KQW2198" s="62"/>
      <c r="KQY2198" s="73"/>
      <c r="KRA2198" s="62"/>
      <c r="KRC2198" s="73"/>
      <c r="KRE2198" s="62"/>
      <c r="KRG2198" s="73"/>
      <c r="KRI2198" s="62"/>
      <c r="KRK2198" s="73"/>
      <c r="KRM2198" s="62"/>
      <c r="KRO2198" s="73"/>
      <c r="KRQ2198" s="62"/>
      <c r="KRS2198" s="73"/>
      <c r="KRU2198" s="62"/>
      <c r="KRW2198" s="73"/>
      <c r="KRY2198" s="62"/>
      <c r="KSA2198" s="73"/>
      <c r="KSC2198" s="62"/>
      <c r="KSE2198" s="73"/>
      <c r="KSG2198" s="62"/>
      <c r="KSI2198" s="73"/>
      <c r="KSK2198" s="62"/>
      <c r="KSM2198" s="73"/>
      <c r="KSO2198" s="62"/>
      <c r="KSQ2198" s="73"/>
      <c r="KSS2198" s="62"/>
      <c r="KSU2198" s="73"/>
      <c r="KSW2198" s="62"/>
      <c r="KSY2198" s="73"/>
      <c r="KTA2198" s="62"/>
      <c r="KTC2198" s="73"/>
      <c r="KTE2198" s="62"/>
      <c r="KTG2198" s="73"/>
      <c r="KTI2198" s="62"/>
      <c r="KTK2198" s="73"/>
      <c r="KTM2198" s="62"/>
      <c r="KTO2198" s="73"/>
      <c r="KTQ2198" s="62"/>
      <c r="KTS2198" s="73"/>
      <c r="KTU2198" s="62"/>
      <c r="KTW2198" s="73"/>
      <c r="KTY2198" s="62"/>
      <c r="KUA2198" s="73"/>
      <c r="KUC2198" s="62"/>
      <c r="KUE2198" s="73"/>
      <c r="KUG2198" s="62"/>
      <c r="KUI2198" s="73"/>
      <c r="KUK2198" s="62"/>
      <c r="KUM2198" s="73"/>
      <c r="KUO2198" s="62"/>
      <c r="KUQ2198" s="73"/>
      <c r="KUS2198" s="62"/>
      <c r="KUU2198" s="73"/>
      <c r="KUW2198" s="62"/>
      <c r="KUY2198" s="73"/>
      <c r="KVA2198" s="62"/>
      <c r="KVC2198" s="73"/>
      <c r="KVE2198" s="62"/>
      <c r="KVG2198" s="73"/>
      <c r="KVI2198" s="62"/>
      <c r="KVK2198" s="73"/>
      <c r="KVM2198" s="62"/>
      <c r="KVO2198" s="73"/>
      <c r="KVQ2198" s="62"/>
      <c r="KVS2198" s="73"/>
      <c r="KVU2198" s="62"/>
      <c r="KVW2198" s="73"/>
      <c r="KVY2198" s="62"/>
      <c r="KWA2198" s="73"/>
      <c r="KWC2198" s="62"/>
      <c r="KWE2198" s="73"/>
      <c r="KWG2198" s="62"/>
      <c r="KWI2198" s="73"/>
      <c r="KWK2198" s="62"/>
      <c r="KWM2198" s="73"/>
      <c r="KWO2198" s="62"/>
      <c r="KWQ2198" s="73"/>
      <c r="KWS2198" s="62"/>
      <c r="KWU2198" s="73"/>
      <c r="KWW2198" s="62"/>
      <c r="KWY2198" s="73"/>
      <c r="KXA2198" s="62"/>
      <c r="KXC2198" s="73"/>
      <c r="KXE2198" s="62"/>
      <c r="KXG2198" s="73"/>
      <c r="KXI2198" s="62"/>
      <c r="KXK2198" s="73"/>
      <c r="KXM2198" s="62"/>
      <c r="KXO2198" s="73"/>
      <c r="KXQ2198" s="62"/>
      <c r="KXS2198" s="73"/>
      <c r="KXU2198" s="62"/>
      <c r="KXW2198" s="73"/>
      <c r="KXY2198" s="62"/>
      <c r="KYA2198" s="73"/>
      <c r="KYC2198" s="62"/>
      <c r="KYE2198" s="73"/>
      <c r="KYG2198" s="62"/>
      <c r="KYI2198" s="73"/>
      <c r="KYK2198" s="62"/>
      <c r="KYM2198" s="73"/>
      <c r="KYO2198" s="62"/>
      <c r="KYQ2198" s="73"/>
      <c r="KYS2198" s="62"/>
      <c r="KYU2198" s="73"/>
      <c r="KYW2198" s="62"/>
      <c r="KYY2198" s="73"/>
      <c r="KZA2198" s="62"/>
      <c r="KZC2198" s="73"/>
      <c r="KZE2198" s="62"/>
      <c r="KZG2198" s="73"/>
      <c r="KZI2198" s="62"/>
      <c r="KZK2198" s="73"/>
      <c r="KZM2198" s="62"/>
      <c r="KZO2198" s="73"/>
      <c r="KZQ2198" s="62"/>
      <c r="KZS2198" s="73"/>
      <c r="KZU2198" s="62"/>
      <c r="KZW2198" s="73"/>
      <c r="KZY2198" s="62"/>
      <c r="LAA2198" s="73"/>
      <c r="LAC2198" s="62"/>
      <c r="LAE2198" s="73"/>
      <c r="LAG2198" s="62"/>
      <c r="LAI2198" s="73"/>
      <c r="LAK2198" s="62"/>
      <c r="LAM2198" s="73"/>
      <c r="LAO2198" s="62"/>
      <c r="LAQ2198" s="73"/>
      <c r="LAS2198" s="62"/>
      <c r="LAU2198" s="73"/>
      <c r="LAW2198" s="62"/>
      <c r="LAY2198" s="73"/>
      <c r="LBA2198" s="62"/>
      <c r="LBC2198" s="73"/>
      <c r="LBE2198" s="62"/>
      <c r="LBG2198" s="73"/>
      <c r="LBI2198" s="62"/>
      <c r="LBK2198" s="73"/>
      <c r="LBM2198" s="62"/>
      <c r="LBO2198" s="73"/>
      <c r="LBQ2198" s="62"/>
      <c r="LBS2198" s="73"/>
      <c r="LBU2198" s="62"/>
      <c r="LBW2198" s="73"/>
      <c r="LBY2198" s="62"/>
      <c r="LCA2198" s="73"/>
      <c r="LCC2198" s="62"/>
      <c r="LCE2198" s="73"/>
      <c r="LCG2198" s="62"/>
      <c r="LCI2198" s="73"/>
      <c r="LCK2198" s="62"/>
      <c r="LCM2198" s="73"/>
      <c r="LCO2198" s="62"/>
      <c r="LCQ2198" s="73"/>
      <c r="LCS2198" s="62"/>
      <c r="LCU2198" s="73"/>
      <c r="LCW2198" s="62"/>
      <c r="LCY2198" s="73"/>
      <c r="LDA2198" s="62"/>
      <c r="LDC2198" s="73"/>
      <c r="LDE2198" s="62"/>
      <c r="LDG2198" s="73"/>
      <c r="LDI2198" s="62"/>
      <c r="LDK2198" s="73"/>
      <c r="LDM2198" s="62"/>
      <c r="LDO2198" s="73"/>
      <c r="LDQ2198" s="62"/>
      <c r="LDS2198" s="73"/>
      <c r="LDU2198" s="62"/>
      <c r="LDW2198" s="73"/>
      <c r="LDY2198" s="62"/>
      <c r="LEA2198" s="73"/>
      <c r="LEC2198" s="62"/>
      <c r="LEE2198" s="73"/>
      <c r="LEG2198" s="62"/>
      <c r="LEI2198" s="73"/>
      <c r="LEK2198" s="62"/>
      <c r="LEM2198" s="73"/>
      <c r="LEO2198" s="62"/>
      <c r="LEQ2198" s="73"/>
      <c r="LES2198" s="62"/>
      <c r="LEU2198" s="73"/>
      <c r="LEW2198" s="62"/>
      <c r="LEY2198" s="73"/>
      <c r="LFA2198" s="62"/>
      <c r="LFC2198" s="73"/>
      <c r="LFE2198" s="62"/>
      <c r="LFG2198" s="73"/>
      <c r="LFI2198" s="62"/>
      <c r="LFK2198" s="73"/>
      <c r="LFM2198" s="62"/>
      <c r="LFO2198" s="73"/>
      <c r="LFQ2198" s="62"/>
      <c r="LFS2198" s="73"/>
      <c r="LFU2198" s="62"/>
      <c r="LFW2198" s="73"/>
      <c r="LFY2198" s="62"/>
      <c r="LGA2198" s="73"/>
      <c r="LGC2198" s="62"/>
      <c r="LGE2198" s="73"/>
      <c r="LGG2198" s="62"/>
      <c r="LGI2198" s="73"/>
      <c r="LGK2198" s="62"/>
      <c r="LGM2198" s="73"/>
      <c r="LGO2198" s="62"/>
      <c r="LGQ2198" s="73"/>
      <c r="LGS2198" s="62"/>
      <c r="LGU2198" s="73"/>
      <c r="LGW2198" s="62"/>
      <c r="LGY2198" s="73"/>
      <c r="LHA2198" s="62"/>
      <c r="LHC2198" s="73"/>
      <c r="LHE2198" s="62"/>
      <c r="LHG2198" s="73"/>
      <c r="LHI2198" s="62"/>
      <c r="LHK2198" s="73"/>
      <c r="LHM2198" s="62"/>
      <c r="LHO2198" s="73"/>
      <c r="LHQ2198" s="62"/>
      <c r="LHS2198" s="73"/>
      <c r="LHU2198" s="62"/>
      <c r="LHW2198" s="73"/>
      <c r="LHY2198" s="62"/>
      <c r="LIA2198" s="73"/>
      <c r="LIC2198" s="62"/>
      <c r="LIE2198" s="73"/>
      <c r="LIG2198" s="62"/>
      <c r="LII2198" s="73"/>
      <c r="LIK2198" s="62"/>
      <c r="LIM2198" s="73"/>
      <c r="LIO2198" s="62"/>
      <c r="LIQ2198" s="73"/>
      <c r="LIS2198" s="62"/>
      <c r="LIU2198" s="73"/>
      <c r="LIW2198" s="62"/>
      <c r="LIY2198" s="73"/>
      <c r="LJA2198" s="62"/>
      <c r="LJC2198" s="73"/>
      <c r="LJE2198" s="62"/>
      <c r="LJG2198" s="73"/>
      <c r="LJI2198" s="62"/>
      <c r="LJK2198" s="73"/>
      <c r="LJM2198" s="62"/>
      <c r="LJO2198" s="73"/>
      <c r="LJQ2198" s="62"/>
      <c r="LJS2198" s="73"/>
      <c r="LJU2198" s="62"/>
      <c r="LJW2198" s="73"/>
      <c r="LJY2198" s="62"/>
      <c r="LKA2198" s="73"/>
      <c r="LKC2198" s="62"/>
      <c r="LKE2198" s="73"/>
      <c r="LKG2198" s="62"/>
      <c r="LKI2198" s="73"/>
      <c r="LKK2198" s="62"/>
      <c r="LKM2198" s="73"/>
      <c r="LKO2198" s="62"/>
      <c r="LKQ2198" s="73"/>
      <c r="LKS2198" s="62"/>
      <c r="LKU2198" s="73"/>
      <c r="LKW2198" s="62"/>
      <c r="LKY2198" s="73"/>
      <c r="LLA2198" s="62"/>
      <c r="LLC2198" s="73"/>
      <c r="LLE2198" s="62"/>
      <c r="LLG2198" s="73"/>
      <c r="LLI2198" s="62"/>
      <c r="LLK2198" s="73"/>
      <c r="LLM2198" s="62"/>
      <c r="LLO2198" s="73"/>
      <c r="LLQ2198" s="62"/>
      <c r="LLS2198" s="73"/>
      <c r="LLU2198" s="62"/>
      <c r="LLW2198" s="73"/>
      <c r="LLY2198" s="62"/>
      <c r="LMA2198" s="73"/>
      <c r="LMC2198" s="62"/>
      <c r="LME2198" s="73"/>
      <c r="LMG2198" s="62"/>
      <c r="LMI2198" s="73"/>
      <c r="LMK2198" s="62"/>
      <c r="LMM2198" s="73"/>
      <c r="LMO2198" s="62"/>
      <c r="LMQ2198" s="73"/>
      <c r="LMS2198" s="62"/>
      <c r="LMU2198" s="73"/>
      <c r="LMW2198" s="62"/>
      <c r="LMY2198" s="73"/>
      <c r="LNA2198" s="62"/>
      <c r="LNC2198" s="73"/>
      <c r="LNE2198" s="62"/>
      <c r="LNG2198" s="73"/>
      <c r="LNI2198" s="62"/>
      <c r="LNK2198" s="73"/>
      <c r="LNM2198" s="62"/>
      <c r="LNO2198" s="73"/>
      <c r="LNQ2198" s="62"/>
      <c r="LNS2198" s="73"/>
      <c r="LNU2198" s="62"/>
      <c r="LNW2198" s="73"/>
      <c r="LNY2198" s="62"/>
      <c r="LOA2198" s="73"/>
      <c r="LOC2198" s="62"/>
      <c r="LOE2198" s="73"/>
      <c r="LOG2198" s="62"/>
      <c r="LOI2198" s="73"/>
      <c r="LOK2198" s="62"/>
      <c r="LOM2198" s="73"/>
      <c r="LOO2198" s="62"/>
      <c r="LOQ2198" s="73"/>
      <c r="LOS2198" s="62"/>
      <c r="LOU2198" s="73"/>
      <c r="LOW2198" s="62"/>
      <c r="LOY2198" s="73"/>
      <c r="LPA2198" s="62"/>
      <c r="LPC2198" s="73"/>
      <c r="LPE2198" s="62"/>
      <c r="LPG2198" s="73"/>
      <c r="LPI2198" s="62"/>
      <c r="LPK2198" s="73"/>
      <c r="LPM2198" s="62"/>
      <c r="LPO2198" s="73"/>
      <c r="LPQ2198" s="62"/>
      <c r="LPS2198" s="73"/>
      <c r="LPU2198" s="62"/>
      <c r="LPW2198" s="73"/>
      <c r="LPY2198" s="62"/>
      <c r="LQA2198" s="73"/>
      <c r="LQC2198" s="62"/>
      <c r="LQE2198" s="73"/>
      <c r="LQG2198" s="62"/>
      <c r="LQI2198" s="73"/>
      <c r="LQK2198" s="62"/>
      <c r="LQM2198" s="73"/>
      <c r="LQO2198" s="62"/>
      <c r="LQQ2198" s="73"/>
      <c r="LQS2198" s="62"/>
      <c r="LQU2198" s="73"/>
      <c r="LQW2198" s="62"/>
      <c r="LQY2198" s="73"/>
      <c r="LRA2198" s="62"/>
      <c r="LRC2198" s="73"/>
      <c r="LRE2198" s="62"/>
      <c r="LRG2198" s="73"/>
      <c r="LRI2198" s="62"/>
      <c r="LRK2198" s="73"/>
      <c r="LRM2198" s="62"/>
      <c r="LRO2198" s="73"/>
      <c r="LRQ2198" s="62"/>
      <c r="LRS2198" s="73"/>
      <c r="LRU2198" s="62"/>
      <c r="LRW2198" s="73"/>
      <c r="LRY2198" s="62"/>
      <c r="LSA2198" s="73"/>
      <c r="LSC2198" s="62"/>
      <c r="LSE2198" s="73"/>
      <c r="LSG2198" s="62"/>
      <c r="LSI2198" s="73"/>
      <c r="LSK2198" s="62"/>
      <c r="LSM2198" s="73"/>
      <c r="LSO2198" s="62"/>
      <c r="LSQ2198" s="73"/>
      <c r="LSS2198" s="62"/>
      <c r="LSU2198" s="73"/>
      <c r="LSW2198" s="62"/>
      <c r="LSY2198" s="73"/>
      <c r="LTA2198" s="62"/>
      <c r="LTC2198" s="73"/>
      <c r="LTE2198" s="62"/>
      <c r="LTG2198" s="73"/>
      <c r="LTI2198" s="62"/>
      <c r="LTK2198" s="73"/>
      <c r="LTM2198" s="62"/>
      <c r="LTO2198" s="73"/>
      <c r="LTQ2198" s="62"/>
      <c r="LTS2198" s="73"/>
      <c r="LTU2198" s="62"/>
      <c r="LTW2198" s="73"/>
      <c r="LTY2198" s="62"/>
      <c r="LUA2198" s="73"/>
      <c r="LUC2198" s="62"/>
      <c r="LUE2198" s="73"/>
      <c r="LUG2198" s="62"/>
      <c r="LUI2198" s="73"/>
      <c r="LUK2198" s="62"/>
      <c r="LUM2198" s="73"/>
      <c r="LUO2198" s="62"/>
      <c r="LUQ2198" s="73"/>
      <c r="LUS2198" s="62"/>
      <c r="LUU2198" s="73"/>
      <c r="LUW2198" s="62"/>
      <c r="LUY2198" s="73"/>
      <c r="LVA2198" s="62"/>
      <c r="LVC2198" s="73"/>
      <c r="LVE2198" s="62"/>
      <c r="LVG2198" s="73"/>
      <c r="LVI2198" s="62"/>
      <c r="LVK2198" s="73"/>
      <c r="LVM2198" s="62"/>
      <c r="LVO2198" s="73"/>
      <c r="LVQ2198" s="62"/>
      <c r="LVS2198" s="73"/>
      <c r="LVU2198" s="62"/>
      <c r="LVW2198" s="73"/>
      <c r="LVY2198" s="62"/>
      <c r="LWA2198" s="73"/>
      <c r="LWC2198" s="62"/>
      <c r="LWE2198" s="73"/>
      <c r="LWG2198" s="62"/>
      <c r="LWI2198" s="73"/>
      <c r="LWK2198" s="62"/>
      <c r="LWM2198" s="73"/>
      <c r="LWO2198" s="62"/>
      <c r="LWQ2198" s="73"/>
      <c r="LWS2198" s="62"/>
      <c r="LWU2198" s="73"/>
      <c r="LWW2198" s="62"/>
      <c r="LWY2198" s="73"/>
      <c r="LXA2198" s="62"/>
      <c r="LXC2198" s="73"/>
      <c r="LXE2198" s="62"/>
      <c r="LXG2198" s="73"/>
      <c r="LXI2198" s="62"/>
      <c r="LXK2198" s="73"/>
      <c r="LXM2198" s="62"/>
      <c r="LXO2198" s="73"/>
      <c r="LXQ2198" s="62"/>
      <c r="LXS2198" s="73"/>
      <c r="LXU2198" s="62"/>
      <c r="LXW2198" s="73"/>
      <c r="LXY2198" s="62"/>
      <c r="LYA2198" s="73"/>
      <c r="LYC2198" s="62"/>
      <c r="LYE2198" s="73"/>
      <c r="LYG2198" s="62"/>
      <c r="LYI2198" s="73"/>
      <c r="LYK2198" s="62"/>
      <c r="LYM2198" s="73"/>
      <c r="LYO2198" s="62"/>
      <c r="LYQ2198" s="73"/>
      <c r="LYS2198" s="62"/>
      <c r="LYU2198" s="73"/>
      <c r="LYW2198" s="62"/>
      <c r="LYY2198" s="73"/>
      <c r="LZA2198" s="62"/>
      <c r="LZC2198" s="73"/>
      <c r="LZE2198" s="62"/>
      <c r="LZG2198" s="73"/>
      <c r="LZI2198" s="62"/>
      <c r="LZK2198" s="73"/>
      <c r="LZM2198" s="62"/>
      <c r="LZO2198" s="73"/>
      <c r="LZQ2198" s="62"/>
      <c r="LZS2198" s="73"/>
      <c r="LZU2198" s="62"/>
      <c r="LZW2198" s="73"/>
      <c r="LZY2198" s="62"/>
      <c r="MAA2198" s="73"/>
      <c r="MAC2198" s="62"/>
      <c r="MAE2198" s="73"/>
      <c r="MAG2198" s="62"/>
      <c r="MAI2198" s="73"/>
      <c r="MAK2198" s="62"/>
      <c r="MAM2198" s="73"/>
      <c r="MAO2198" s="62"/>
      <c r="MAQ2198" s="73"/>
      <c r="MAS2198" s="62"/>
      <c r="MAU2198" s="73"/>
      <c r="MAW2198" s="62"/>
      <c r="MAY2198" s="73"/>
      <c r="MBA2198" s="62"/>
      <c r="MBC2198" s="73"/>
      <c r="MBE2198" s="62"/>
      <c r="MBG2198" s="73"/>
      <c r="MBI2198" s="62"/>
      <c r="MBK2198" s="73"/>
      <c r="MBM2198" s="62"/>
      <c r="MBO2198" s="73"/>
      <c r="MBQ2198" s="62"/>
      <c r="MBS2198" s="73"/>
      <c r="MBU2198" s="62"/>
      <c r="MBW2198" s="73"/>
      <c r="MBY2198" s="62"/>
      <c r="MCA2198" s="73"/>
      <c r="MCC2198" s="62"/>
      <c r="MCE2198" s="73"/>
      <c r="MCG2198" s="62"/>
      <c r="MCI2198" s="73"/>
      <c r="MCK2198" s="62"/>
      <c r="MCM2198" s="73"/>
      <c r="MCO2198" s="62"/>
      <c r="MCQ2198" s="73"/>
      <c r="MCS2198" s="62"/>
      <c r="MCU2198" s="73"/>
      <c r="MCW2198" s="62"/>
      <c r="MCY2198" s="73"/>
      <c r="MDA2198" s="62"/>
      <c r="MDC2198" s="73"/>
      <c r="MDE2198" s="62"/>
      <c r="MDG2198" s="73"/>
      <c r="MDI2198" s="62"/>
      <c r="MDK2198" s="73"/>
      <c r="MDM2198" s="62"/>
      <c r="MDO2198" s="73"/>
      <c r="MDQ2198" s="62"/>
      <c r="MDS2198" s="73"/>
      <c r="MDU2198" s="62"/>
      <c r="MDW2198" s="73"/>
      <c r="MDY2198" s="62"/>
      <c r="MEA2198" s="73"/>
      <c r="MEC2198" s="62"/>
      <c r="MEE2198" s="73"/>
      <c r="MEG2198" s="62"/>
      <c r="MEI2198" s="73"/>
      <c r="MEK2198" s="62"/>
      <c r="MEM2198" s="73"/>
      <c r="MEO2198" s="62"/>
      <c r="MEQ2198" s="73"/>
      <c r="MES2198" s="62"/>
      <c r="MEU2198" s="73"/>
      <c r="MEW2198" s="62"/>
      <c r="MEY2198" s="73"/>
      <c r="MFA2198" s="62"/>
      <c r="MFC2198" s="73"/>
      <c r="MFE2198" s="62"/>
      <c r="MFG2198" s="73"/>
      <c r="MFI2198" s="62"/>
      <c r="MFK2198" s="73"/>
      <c r="MFM2198" s="62"/>
      <c r="MFO2198" s="73"/>
      <c r="MFQ2198" s="62"/>
      <c r="MFS2198" s="73"/>
      <c r="MFU2198" s="62"/>
      <c r="MFW2198" s="73"/>
      <c r="MFY2198" s="62"/>
      <c r="MGA2198" s="73"/>
      <c r="MGC2198" s="62"/>
      <c r="MGE2198" s="73"/>
      <c r="MGG2198" s="62"/>
      <c r="MGI2198" s="73"/>
      <c r="MGK2198" s="62"/>
      <c r="MGM2198" s="73"/>
      <c r="MGO2198" s="62"/>
      <c r="MGQ2198" s="73"/>
      <c r="MGS2198" s="62"/>
      <c r="MGU2198" s="73"/>
      <c r="MGW2198" s="62"/>
      <c r="MGY2198" s="73"/>
      <c r="MHA2198" s="62"/>
      <c r="MHC2198" s="73"/>
      <c r="MHE2198" s="62"/>
      <c r="MHG2198" s="73"/>
      <c r="MHI2198" s="62"/>
      <c r="MHK2198" s="73"/>
      <c r="MHM2198" s="62"/>
      <c r="MHO2198" s="73"/>
      <c r="MHQ2198" s="62"/>
      <c r="MHS2198" s="73"/>
      <c r="MHU2198" s="62"/>
      <c r="MHW2198" s="73"/>
      <c r="MHY2198" s="62"/>
      <c r="MIA2198" s="73"/>
      <c r="MIC2198" s="62"/>
      <c r="MIE2198" s="73"/>
      <c r="MIG2198" s="62"/>
      <c r="MII2198" s="73"/>
      <c r="MIK2198" s="62"/>
      <c r="MIM2198" s="73"/>
      <c r="MIO2198" s="62"/>
      <c r="MIQ2198" s="73"/>
      <c r="MIS2198" s="62"/>
      <c r="MIU2198" s="73"/>
      <c r="MIW2198" s="62"/>
      <c r="MIY2198" s="73"/>
      <c r="MJA2198" s="62"/>
      <c r="MJC2198" s="73"/>
      <c r="MJE2198" s="62"/>
      <c r="MJG2198" s="73"/>
      <c r="MJI2198" s="62"/>
      <c r="MJK2198" s="73"/>
      <c r="MJM2198" s="62"/>
      <c r="MJO2198" s="73"/>
      <c r="MJQ2198" s="62"/>
      <c r="MJS2198" s="73"/>
      <c r="MJU2198" s="62"/>
      <c r="MJW2198" s="73"/>
      <c r="MJY2198" s="62"/>
      <c r="MKA2198" s="73"/>
      <c r="MKC2198" s="62"/>
      <c r="MKE2198" s="73"/>
      <c r="MKG2198" s="62"/>
      <c r="MKI2198" s="73"/>
      <c r="MKK2198" s="62"/>
      <c r="MKM2198" s="73"/>
      <c r="MKO2198" s="62"/>
      <c r="MKQ2198" s="73"/>
      <c r="MKS2198" s="62"/>
      <c r="MKU2198" s="73"/>
      <c r="MKW2198" s="62"/>
      <c r="MKY2198" s="73"/>
      <c r="MLA2198" s="62"/>
      <c r="MLC2198" s="73"/>
      <c r="MLE2198" s="62"/>
      <c r="MLG2198" s="73"/>
      <c r="MLI2198" s="62"/>
      <c r="MLK2198" s="73"/>
      <c r="MLM2198" s="62"/>
      <c r="MLO2198" s="73"/>
      <c r="MLQ2198" s="62"/>
      <c r="MLS2198" s="73"/>
      <c r="MLU2198" s="62"/>
      <c r="MLW2198" s="73"/>
      <c r="MLY2198" s="62"/>
      <c r="MMA2198" s="73"/>
      <c r="MMC2198" s="62"/>
      <c r="MME2198" s="73"/>
      <c r="MMG2198" s="62"/>
      <c r="MMI2198" s="73"/>
      <c r="MMK2198" s="62"/>
      <c r="MMM2198" s="73"/>
      <c r="MMO2198" s="62"/>
      <c r="MMQ2198" s="73"/>
      <c r="MMS2198" s="62"/>
      <c r="MMU2198" s="73"/>
      <c r="MMW2198" s="62"/>
      <c r="MMY2198" s="73"/>
      <c r="MNA2198" s="62"/>
      <c r="MNC2198" s="73"/>
      <c r="MNE2198" s="62"/>
      <c r="MNG2198" s="73"/>
      <c r="MNI2198" s="62"/>
      <c r="MNK2198" s="73"/>
      <c r="MNM2198" s="62"/>
      <c r="MNO2198" s="73"/>
      <c r="MNQ2198" s="62"/>
      <c r="MNS2198" s="73"/>
      <c r="MNU2198" s="62"/>
      <c r="MNW2198" s="73"/>
      <c r="MNY2198" s="62"/>
      <c r="MOA2198" s="73"/>
      <c r="MOC2198" s="62"/>
      <c r="MOE2198" s="73"/>
      <c r="MOG2198" s="62"/>
      <c r="MOI2198" s="73"/>
      <c r="MOK2198" s="62"/>
      <c r="MOM2198" s="73"/>
      <c r="MOO2198" s="62"/>
      <c r="MOQ2198" s="73"/>
      <c r="MOS2198" s="62"/>
      <c r="MOU2198" s="73"/>
      <c r="MOW2198" s="62"/>
      <c r="MOY2198" s="73"/>
      <c r="MPA2198" s="62"/>
      <c r="MPC2198" s="73"/>
      <c r="MPE2198" s="62"/>
      <c r="MPG2198" s="73"/>
      <c r="MPI2198" s="62"/>
      <c r="MPK2198" s="73"/>
      <c r="MPM2198" s="62"/>
      <c r="MPO2198" s="73"/>
      <c r="MPQ2198" s="62"/>
      <c r="MPS2198" s="73"/>
      <c r="MPU2198" s="62"/>
      <c r="MPW2198" s="73"/>
      <c r="MPY2198" s="62"/>
      <c r="MQA2198" s="73"/>
      <c r="MQC2198" s="62"/>
      <c r="MQE2198" s="73"/>
      <c r="MQG2198" s="62"/>
      <c r="MQI2198" s="73"/>
      <c r="MQK2198" s="62"/>
      <c r="MQM2198" s="73"/>
      <c r="MQO2198" s="62"/>
      <c r="MQQ2198" s="73"/>
      <c r="MQS2198" s="62"/>
      <c r="MQU2198" s="73"/>
      <c r="MQW2198" s="62"/>
      <c r="MQY2198" s="73"/>
      <c r="MRA2198" s="62"/>
      <c r="MRC2198" s="73"/>
      <c r="MRE2198" s="62"/>
      <c r="MRG2198" s="73"/>
      <c r="MRI2198" s="62"/>
      <c r="MRK2198" s="73"/>
      <c r="MRM2198" s="62"/>
      <c r="MRO2198" s="73"/>
      <c r="MRQ2198" s="62"/>
      <c r="MRS2198" s="73"/>
      <c r="MRU2198" s="62"/>
      <c r="MRW2198" s="73"/>
      <c r="MRY2198" s="62"/>
      <c r="MSA2198" s="73"/>
      <c r="MSC2198" s="62"/>
      <c r="MSE2198" s="73"/>
      <c r="MSG2198" s="62"/>
      <c r="MSI2198" s="73"/>
      <c r="MSK2198" s="62"/>
      <c r="MSM2198" s="73"/>
      <c r="MSO2198" s="62"/>
      <c r="MSQ2198" s="73"/>
      <c r="MSS2198" s="62"/>
      <c r="MSU2198" s="73"/>
      <c r="MSW2198" s="62"/>
      <c r="MSY2198" s="73"/>
      <c r="MTA2198" s="62"/>
      <c r="MTC2198" s="73"/>
      <c r="MTE2198" s="62"/>
      <c r="MTG2198" s="73"/>
      <c r="MTI2198" s="62"/>
      <c r="MTK2198" s="73"/>
      <c r="MTM2198" s="62"/>
      <c r="MTO2198" s="73"/>
      <c r="MTQ2198" s="62"/>
      <c r="MTS2198" s="73"/>
      <c r="MTU2198" s="62"/>
      <c r="MTW2198" s="73"/>
      <c r="MTY2198" s="62"/>
      <c r="MUA2198" s="73"/>
      <c r="MUC2198" s="62"/>
      <c r="MUE2198" s="73"/>
      <c r="MUG2198" s="62"/>
      <c r="MUI2198" s="73"/>
      <c r="MUK2198" s="62"/>
      <c r="MUM2198" s="73"/>
      <c r="MUO2198" s="62"/>
      <c r="MUQ2198" s="73"/>
      <c r="MUS2198" s="62"/>
      <c r="MUU2198" s="73"/>
      <c r="MUW2198" s="62"/>
      <c r="MUY2198" s="73"/>
      <c r="MVA2198" s="62"/>
      <c r="MVC2198" s="73"/>
      <c r="MVE2198" s="62"/>
      <c r="MVG2198" s="73"/>
      <c r="MVI2198" s="62"/>
      <c r="MVK2198" s="73"/>
      <c r="MVM2198" s="62"/>
      <c r="MVO2198" s="73"/>
      <c r="MVQ2198" s="62"/>
      <c r="MVS2198" s="73"/>
      <c r="MVU2198" s="62"/>
      <c r="MVW2198" s="73"/>
      <c r="MVY2198" s="62"/>
      <c r="MWA2198" s="73"/>
      <c r="MWC2198" s="62"/>
      <c r="MWE2198" s="73"/>
      <c r="MWG2198" s="62"/>
      <c r="MWI2198" s="73"/>
      <c r="MWK2198" s="62"/>
      <c r="MWM2198" s="73"/>
      <c r="MWO2198" s="62"/>
      <c r="MWQ2198" s="73"/>
      <c r="MWS2198" s="62"/>
      <c r="MWU2198" s="73"/>
      <c r="MWW2198" s="62"/>
      <c r="MWY2198" s="73"/>
      <c r="MXA2198" s="62"/>
      <c r="MXC2198" s="73"/>
      <c r="MXE2198" s="62"/>
      <c r="MXG2198" s="73"/>
      <c r="MXI2198" s="62"/>
      <c r="MXK2198" s="73"/>
      <c r="MXM2198" s="62"/>
      <c r="MXO2198" s="73"/>
      <c r="MXQ2198" s="62"/>
      <c r="MXS2198" s="73"/>
      <c r="MXU2198" s="62"/>
      <c r="MXW2198" s="73"/>
      <c r="MXY2198" s="62"/>
      <c r="MYA2198" s="73"/>
      <c r="MYC2198" s="62"/>
      <c r="MYE2198" s="73"/>
      <c r="MYG2198" s="62"/>
      <c r="MYI2198" s="73"/>
      <c r="MYK2198" s="62"/>
      <c r="MYM2198" s="73"/>
      <c r="MYO2198" s="62"/>
      <c r="MYQ2198" s="73"/>
      <c r="MYS2198" s="62"/>
      <c r="MYU2198" s="73"/>
      <c r="MYW2198" s="62"/>
      <c r="MYY2198" s="73"/>
      <c r="MZA2198" s="62"/>
      <c r="MZC2198" s="73"/>
      <c r="MZE2198" s="62"/>
      <c r="MZG2198" s="73"/>
      <c r="MZI2198" s="62"/>
      <c r="MZK2198" s="73"/>
      <c r="MZM2198" s="62"/>
      <c r="MZO2198" s="73"/>
      <c r="MZQ2198" s="62"/>
      <c r="MZS2198" s="73"/>
      <c r="MZU2198" s="62"/>
      <c r="MZW2198" s="73"/>
      <c r="MZY2198" s="62"/>
      <c r="NAA2198" s="73"/>
      <c r="NAC2198" s="62"/>
      <c r="NAE2198" s="73"/>
      <c r="NAG2198" s="62"/>
      <c r="NAI2198" s="73"/>
      <c r="NAK2198" s="62"/>
      <c r="NAM2198" s="73"/>
      <c r="NAO2198" s="62"/>
      <c r="NAQ2198" s="73"/>
      <c r="NAS2198" s="62"/>
      <c r="NAU2198" s="73"/>
      <c r="NAW2198" s="62"/>
      <c r="NAY2198" s="73"/>
      <c r="NBA2198" s="62"/>
      <c r="NBC2198" s="73"/>
      <c r="NBE2198" s="62"/>
      <c r="NBG2198" s="73"/>
      <c r="NBI2198" s="62"/>
      <c r="NBK2198" s="73"/>
      <c r="NBM2198" s="62"/>
      <c r="NBO2198" s="73"/>
      <c r="NBQ2198" s="62"/>
      <c r="NBS2198" s="73"/>
      <c r="NBU2198" s="62"/>
      <c r="NBW2198" s="73"/>
      <c r="NBY2198" s="62"/>
      <c r="NCA2198" s="73"/>
      <c r="NCC2198" s="62"/>
      <c r="NCE2198" s="73"/>
      <c r="NCG2198" s="62"/>
      <c r="NCI2198" s="73"/>
      <c r="NCK2198" s="62"/>
      <c r="NCM2198" s="73"/>
      <c r="NCO2198" s="62"/>
      <c r="NCQ2198" s="73"/>
      <c r="NCS2198" s="62"/>
      <c r="NCU2198" s="73"/>
      <c r="NCW2198" s="62"/>
      <c r="NCY2198" s="73"/>
      <c r="NDA2198" s="62"/>
      <c r="NDC2198" s="73"/>
      <c r="NDE2198" s="62"/>
      <c r="NDG2198" s="73"/>
      <c r="NDI2198" s="62"/>
      <c r="NDK2198" s="73"/>
      <c r="NDM2198" s="62"/>
      <c r="NDO2198" s="73"/>
      <c r="NDQ2198" s="62"/>
      <c r="NDS2198" s="73"/>
      <c r="NDU2198" s="62"/>
      <c r="NDW2198" s="73"/>
      <c r="NDY2198" s="62"/>
      <c r="NEA2198" s="73"/>
      <c r="NEC2198" s="62"/>
      <c r="NEE2198" s="73"/>
      <c r="NEG2198" s="62"/>
      <c r="NEI2198" s="73"/>
      <c r="NEK2198" s="62"/>
      <c r="NEM2198" s="73"/>
      <c r="NEO2198" s="62"/>
      <c r="NEQ2198" s="73"/>
      <c r="NES2198" s="62"/>
      <c r="NEU2198" s="73"/>
      <c r="NEW2198" s="62"/>
      <c r="NEY2198" s="73"/>
      <c r="NFA2198" s="62"/>
      <c r="NFC2198" s="73"/>
      <c r="NFE2198" s="62"/>
      <c r="NFG2198" s="73"/>
      <c r="NFI2198" s="62"/>
      <c r="NFK2198" s="73"/>
      <c r="NFM2198" s="62"/>
      <c r="NFO2198" s="73"/>
      <c r="NFQ2198" s="62"/>
      <c r="NFS2198" s="73"/>
      <c r="NFU2198" s="62"/>
      <c r="NFW2198" s="73"/>
      <c r="NFY2198" s="62"/>
      <c r="NGA2198" s="73"/>
      <c r="NGC2198" s="62"/>
      <c r="NGE2198" s="73"/>
      <c r="NGG2198" s="62"/>
      <c r="NGI2198" s="73"/>
      <c r="NGK2198" s="62"/>
      <c r="NGM2198" s="73"/>
      <c r="NGO2198" s="62"/>
      <c r="NGQ2198" s="73"/>
      <c r="NGS2198" s="62"/>
      <c r="NGU2198" s="73"/>
      <c r="NGW2198" s="62"/>
      <c r="NGY2198" s="73"/>
      <c r="NHA2198" s="62"/>
      <c r="NHC2198" s="73"/>
      <c r="NHE2198" s="62"/>
      <c r="NHG2198" s="73"/>
      <c r="NHI2198" s="62"/>
      <c r="NHK2198" s="73"/>
      <c r="NHM2198" s="62"/>
      <c r="NHO2198" s="73"/>
      <c r="NHQ2198" s="62"/>
      <c r="NHS2198" s="73"/>
      <c r="NHU2198" s="62"/>
      <c r="NHW2198" s="73"/>
      <c r="NHY2198" s="62"/>
      <c r="NIA2198" s="73"/>
      <c r="NIC2198" s="62"/>
      <c r="NIE2198" s="73"/>
      <c r="NIG2198" s="62"/>
      <c r="NII2198" s="73"/>
      <c r="NIK2198" s="62"/>
      <c r="NIM2198" s="73"/>
      <c r="NIO2198" s="62"/>
      <c r="NIQ2198" s="73"/>
      <c r="NIS2198" s="62"/>
      <c r="NIU2198" s="73"/>
      <c r="NIW2198" s="62"/>
      <c r="NIY2198" s="73"/>
      <c r="NJA2198" s="62"/>
      <c r="NJC2198" s="73"/>
      <c r="NJE2198" s="62"/>
      <c r="NJG2198" s="73"/>
      <c r="NJI2198" s="62"/>
      <c r="NJK2198" s="73"/>
      <c r="NJM2198" s="62"/>
      <c r="NJO2198" s="73"/>
      <c r="NJQ2198" s="62"/>
      <c r="NJS2198" s="73"/>
      <c r="NJU2198" s="62"/>
      <c r="NJW2198" s="73"/>
      <c r="NJY2198" s="62"/>
      <c r="NKA2198" s="73"/>
      <c r="NKC2198" s="62"/>
      <c r="NKE2198" s="73"/>
      <c r="NKG2198" s="62"/>
      <c r="NKI2198" s="73"/>
      <c r="NKK2198" s="62"/>
      <c r="NKM2198" s="73"/>
      <c r="NKO2198" s="62"/>
      <c r="NKQ2198" s="73"/>
      <c r="NKS2198" s="62"/>
      <c r="NKU2198" s="73"/>
      <c r="NKW2198" s="62"/>
      <c r="NKY2198" s="73"/>
      <c r="NLA2198" s="62"/>
      <c r="NLC2198" s="73"/>
      <c r="NLE2198" s="62"/>
      <c r="NLG2198" s="73"/>
      <c r="NLI2198" s="62"/>
      <c r="NLK2198" s="73"/>
      <c r="NLM2198" s="62"/>
      <c r="NLO2198" s="73"/>
      <c r="NLQ2198" s="62"/>
      <c r="NLS2198" s="73"/>
      <c r="NLU2198" s="62"/>
      <c r="NLW2198" s="73"/>
      <c r="NLY2198" s="62"/>
      <c r="NMA2198" s="73"/>
      <c r="NMC2198" s="62"/>
      <c r="NME2198" s="73"/>
      <c r="NMG2198" s="62"/>
      <c r="NMI2198" s="73"/>
      <c r="NMK2198" s="62"/>
      <c r="NMM2198" s="73"/>
      <c r="NMO2198" s="62"/>
      <c r="NMQ2198" s="73"/>
      <c r="NMS2198" s="62"/>
      <c r="NMU2198" s="73"/>
      <c r="NMW2198" s="62"/>
      <c r="NMY2198" s="73"/>
      <c r="NNA2198" s="62"/>
      <c r="NNC2198" s="73"/>
      <c r="NNE2198" s="62"/>
      <c r="NNG2198" s="73"/>
      <c r="NNI2198" s="62"/>
      <c r="NNK2198" s="73"/>
      <c r="NNM2198" s="62"/>
      <c r="NNO2198" s="73"/>
      <c r="NNQ2198" s="62"/>
      <c r="NNS2198" s="73"/>
      <c r="NNU2198" s="62"/>
      <c r="NNW2198" s="73"/>
      <c r="NNY2198" s="62"/>
      <c r="NOA2198" s="73"/>
      <c r="NOC2198" s="62"/>
      <c r="NOE2198" s="73"/>
      <c r="NOG2198" s="62"/>
      <c r="NOI2198" s="73"/>
      <c r="NOK2198" s="62"/>
      <c r="NOM2198" s="73"/>
      <c r="NOO2198" s="62"/>
      <c r="NOQ2198" s="73"/>
      <c r="NOS2198" s="62"/>
      <c r="NOU2198" s="73"/>
      <c r="NOW2198" s="62"/>
      <c r="NOY2198" s="73"/>
      <c r="NPA2198" s="62"/>
      <c r="NPC2198" s="73"/>
      <c r="NPE2198" s="62"/>
      <c r="NPG2198" s="73"/>
      <c r="NPI2198" s="62"/>
      <c r="NPK2198" s="73"/>
      <c r="NPM2198" s="62"/>
      <c r="NPO2198" s="73"/>
      <c r="NPQ2198" s="62"/>
      <c r="NPS2198" s="73"/>
      <c r="NPU2198" s="62"/>
      <c r="NPW2198" s="73"/>
      <c r="NPY2198" s="62"/>
      <c r="NQA2198" s="73"/>
      <c r="NQC2198" s="62"/>
      <c r="NQE2198" s="73"/>
      <c r="NQG2198" s="62"/>
      <c r="NQI2198" s="73"/>
      <c r="NQK2198" s="62"/>
      <c r="NQM2198" s="73"/>
      <c r="NQO2198" s="62"/>
      <c r="NQQ2198" s="73"/>
      <c r="NQS2198" s="62"/>
      <c r="NQU2198" s="73"/>
      <c r="NQW2198" s="62"/>
      <c r="NQY2198" s="73"/>
      <c r="NRA2198" s="62"/>
      <c r="NRC2198" s="73"/>
      <c r="NRE2198" s="62"/>
      <c r="NRG2198" s="73"/>
      <c r="NRI2198" s="62"/>
      <c r="NRK2198" s="73"/>
      <c r="NRM2198" s="62"/>
      <c r="NRO2198" s="73"/>
      <c r="NRQ2198" s="62"/>
      <c r="NRS2198" s="73"/>
      <c r="NRU2198" s="62"/>
      <c r="NRW2198" s="73"/>
      <c r="NRY2198" s="62"/>
      <c r="NSA2198" s="73"/>
      <c r="NSC2198" s="62"/>
      <c r="NSE2198" s="73"/>
      <c r="NSG2198" s="62"/>
      <c r="NSI2198" s="73"/>
      <c r="NSK2198" s="62"/>
      <c r="NSM2198" s="73"/>
      <c r="NSO2198" s="62"/>
      <c r="NSQ2198" s="73"/>
      <c r="NSS2198" s="62"/>
      <c r="NSU2198" s="73"/>
      <c r="NSW2198" s="62"/>
      <c r="NSY2198" s="73"/>
      <c r="NTA2198" s="62"/>
      <c r="NTC2198" s="73"/>
      <c r="NTE2198" s="62"/>
      <c r="NTG2198" s="73"/>
      <c r="NTI2198" s="62"/>
      <c r="NTK2198" s="73"/>
      <c r="NTM2198" s="62"/>
      <c r="NTO2198" s="73"/>
      <c r="NTQ2198" s="62"/>
      <c r="NTS2198" s="73"/>
      <c r="NTU2198" s="62"/>
      <c r="NTW2198" s="73"/>
      <c r="NTY2198" s="62"/>
      <c r="NUA2198" s="73"/>
      <c r="NUC2198" s="62"/>
      <c r="NUE2198" s="73"/>
      <c r="NUG2198" s="62"/>
      <c r="NUI2198" s="73"/>
      <c r="NUK2198" s="62"/>
      <c r="NUM2198" s="73"/>
      <c r="NUO2198" s="62"/>
      <c r="NUQ2198" s="73"/>
      <c r="NUS2198" s="62"/>
      <c r="NUU2198" s="73"/>
      <c r="NUW2198" s="62"/>
      <c r="NUY2198" s="73"/>
      <c r="NVA2198" s="62"/>
      <c r="NVC2198" s="73"/>
      <c r="NVE2198" s="62"/>
      <c r="NVG2198" s="73"/>
      <c r="NVI2198" s="62"/>
      <c r="NVK2198" s="73"/>
      <c r="NVM2198" s="62"/>
      <c r="NVO2198" s="73"/>
      <c r="NVQ2198" s="62"/>
      <c r="NVS2198" s="73"/>
      <c r="NVU2198" s="62"/>
      <c r="NVW2198" s="73"/>
      <c r="NVY2198" s="62"/>
      <c r="NWA2198" s="73"/>
      <c r="NWC2198" s="62"/>
      <c r="NWE2198" s="73"/>
      <c r="NWG2198" s="62"/>
      <c r="NWI2198" s="73"/>
      <c r="NWK2198" s="62"/>
      <c r="NWM2198" s="73"/>
      <c r="NWO2198" s="62"/>
      <c r="NWQ2198" s="73"/>
      <c r="NWS2198" s="62"/>
      <c r="NWU2198" s="73"/>
      <c r="NWW2198" s="62"/>
      <c r="NWY2198" s="73"/>
      <c r="NXA2198" s="62"/>
      <c r="NXC2198" s="73"/>
      <c r="NXE2198" s="62"/>
      <c r="NXG2198" s="73"/>
      <c r="NXI2198" s="62"/>
      <c r="NXK2198" s="73"/>
      <c r="NXM2198" s="62"/>
      <c r="NXO2198" s="73"/>
      <c r="NXQ2198" s="62"/>
      <c r="NXS2198" s="73"/>
      <c r="NXU2198" s="62"/>
      <c r="NXW2198" s="73"/>
      <c r="NXY2198" s="62"/>
      <c r="NYA2198" s="73"/>
      <c r="NYC2198" s="62"/>
      <c r="NYE2198" s="73"/>
      <c r="NYG2198" s="62"/>
      <c r="NYI2198" s="73"/>
      <c r="NYK2198" s="62"/>
      <c r="NYM2198" s="73"/>
      <c r="NYO2198" s="62"/>
      <c r="NYQ2198" s="73"/>
      <c r="NYS2198" s="62"/>
      <c r="NYU2198" s="73"/>
      <c r="NYW2198" s="62"/>
      <c r="NYY2198" s="73"/>
      <c r="NZA2198" s="62"/>
      <c r="NZC2198" s="73"/>
      <c r="NZE2198" s="62"/>
      <c r="NZG2198" s="73"/>
      <c r="NZI2198" s="62"/>
      <c r="NZK2198" s="73"/>
      <c r="NZM2198" s="62"/>
      <c r="NZO2198" s="73"/>
      <c r="NZQ2198" s="62"/>
      <c r="NZS2198" s="73"/>
      <c r="NZU2198" s="62"/>
      <c r="NZW2198" s="73"/>
      <c r="NZY2198" s="62"/>
      <c r="OAA2198" s="73"/>
      <c r="OAC2198" s="62"/>
      <c r="OAE2198" s="73"/>
      <c r="OAG2198" s="62"/>
      <c r="OAI2198" s="73"/>
      <c r="OAK2198" s="62"/>
      <c r="OAM2198" s="73"/>
      <c r="OAO2198" s="62"/>
      <c r="OAQ2198" s="73"/>
      <c r="OAS2198" s="62"/>
      <c r="OAU2198" s="73"/>
      <c r="OAW2198" s="62"/>
      <c r="OAY2198" s="73"/>
      <c r="OBA2198" s="62"/>
      <c r="OBC2198" s="73"/>
      <c r="OBE2198" s="62"/>
      <c r="OBG2198" s="73"/>
      <c r="OBI2198" s="62"/>
      <c r="OBK2198" s="73"/>
      <c r="OBM2198" s="62"/>
      <c r="OBO2198" s="73"/>
      <c r="OBQ2198" s="62"/>
      <c r="OBS2198" s="73"/>
      <c r="OBU2198" s="62"/>
      <c r="OBW2198" s="73"/>
      <c r="OBY2198" s="62"/>
      <c r="OCA2198" s="73"/>
      <c r="OCC2198" s="62"/>
      <c r="OCE2198" s="73"/>
      <c r="OCG2198" s="62"/>
      <c r="OCI2198" s="73"/>
      <c r="OCK2198" s="62"/>
      <c r="OCM2198" s="73"/>
      <c r="OCO2198" s="62"/>
      <c r="OCQ2198" s="73"/>
      <c r="OCS2198" s="62"/>
      <c r="OCU2198" s="73"/>
      <c r="OCW2198" s="62"/>
      <c r="OCY2198" s="73"/>
      <c r="ODA2198" s="62"/>
      <c r="ODC2198" s="73"/>
      <c r="ODE2198" s="62"/>
      <c r="ODG2198" s="73"/>
      <c r="ODI2198" s="62"/>
      <c r="ODK2198" s="73"/>
      <c r="ODM2198" s="62"/>
      <c r="ODO2198" s="73"/>
      <c r="ODQ2198" s="62"/>
      <c r="ODS2198" s="73"/>
      <c r="ODU2198" s="62"/>
      <c r="ODW2198" s="73"/>
      <c r="ODY2198" s="62"/>
      <c r="OEA2198" s="73"/>
      <c r="OEC2198" s="62"/>
      <c r="OEE2198" s="73"/>
      <c r="OEG2198" s="62"/>
      <c r="OEI2198" s="73"/>
      <c r="OEK2198" s="62"/>
      <c r="OEM2198" s="73"/>
      <c r="OEO2198" s="62"/>
      <c r="OEQ2198" s="73"/>
      <c r="OES2198" s="62"/>
      <c r="OEU2198" s="73"/>
      <c r="OEW2198" s="62"/>
      <c r="OEY2198" s="73"/>
      <c r="OFA2198" s="62"/>
      <c r="OFC2198" s="73"/>
      <c r="OFE2198" s="62"/>
      <c r="OFG2198" s="73"/>
      <c r="OFI2198" s="62"/>
      <c r="OFK2198" s="73"/>
      <c r="OFM2198" s="62"/>
      <c r="OFO2198" s="73"/>
      <c r="OFQ2198" s="62"/>
      <c r="OFS2198" s="73"/>
      <c r="OFU2198" s="62"/>
      <c r="OFW2198" s="73"/>
      <c r="OFY2198" s="62"/>
      <c r="OGA2198" s="73"/>
      <c r="OGC2198" s="62"/>
      <c r="OGE2198" s="73"/>
      <c r="OGG2198" s="62"/>
      <c r="OGI2198" s="73"/>
      <c r="OGK2198" s="62"/>
      <c r="OGM2198" s="73"/>
      <c r="OGO2198" s="62"/>
      <c r="OGQ2198" s="73"/>
      <c r="OGS2198" s="62"/>
      <c r="OGU2198" s="73"/>
      <c r="OGW2198" s="62"/>
      <c r="OGY2198" s="73"/>
      <c r="OHA2198" s="62"/>
      <c r="OHC2198" s="73"/>
      <c r="OHE2198" s="62"/>
      <c r="OHG2198" s="73"/>
      <c r="OHI2198" s="62"/>
      <c r="OHK2198" s="73"/>
      <c r="OHM2198" s="62"/>
      <c r="OHO2198" s="73"/>
      <c r="OHQ2198" s="62"/>
      <c r="OHS2198" s="73"/>
      <c r="OHU2198" s="62"/>
      <c r="OHW2198" s="73"/>
      <c r="OHY2198" s="62"/>
      <c r="OIA2198" s="73"/>
      <c r="OIC2198" s="62"/>
      <c r="OIE2198" s="73"/>
      <c r="OIG2198" s="62"/>
      <c r="OII2198" s="73"/>
      <c r="OIK2198" s="62"/>
      <c r="OIM2198" s="73"/>
      <c r="OIO2198" s="62"/>
      <c r="OIQ2198" s="73"/>
      <c r="OIS2198" s="62"/>
      <c r="OIU2198" s="73"/>
      <c r="OIW2198" s="62"/>
      <c r="OIY2198" s="73"/>
      <c r="OJA2198" s="62"/>
      <c r="OJC2198" s="73"/>
      <c r="OJE2198" s="62"/>
      <c r="OJG2198" s="73"/>
      <c r="OJI2198" s="62"/>
      <c r="OJK2198" s="73"/>
      <c r="OJM2198" s="62"/>
      <c r="OJO2198" s="73"/>
      <c r="OJQ2198" s="62"/>
      <c r="OJS2198" s="73"/>
      <c r="OJU2198" s="62"/>
      <c r="OJW2198" s="73"/>
      <c r="OJY2198" s="62"/>
      <c r="OKA2198" s="73"/>
      <c r="OKC2198" s="62"/>
      <c r="OKE2198" s="73"/>
      <c r="OKG2198" s="62"/>
      <c r="OKI2198" s="73"/>
      <c r="OKK2198" s="62"/>
      <c r="OKM2198" s="73"/>
      <c r="OKO2198" s="62"/>
      <c r="OKQ2198" s="73"/>
      <c r="OKS2198" s="62"/>
      <c r="OKU2198" s="73"/>
      <c r="OKW2198" s="62"/>
      <c r="OKY2198" s="73"/>
      <c r="OLA2198" s="62"/>
      <c r="OLC2198" s="73"/>
      <c r="OLE2198" s="62"/>
      <c r="OLG2198" s="73"/>
      <c r="OLI2198" s="62"/>
      <c r="OLK2198" s="73"/>
      <c r="OLM2198" s="62"/>
      <c r="OLO2198" s="73"/>
      <c r="OLQ2198" s="62"/>
      <c r="OLS2198" s="73"/>
      <c r="OLU2198" s="62"/>
      <c r="OLW2198" s="73"/>
      <c r="OLY2198" s="62"/>
      <c r="OMA2198" s="73"/>
      <c r="OMC2198" s="62"/>
      <c r="OME2198" s="73"/>
      <c r="OMG2198" s="62"/>
      <c r="OMI2198" s="73"/>
      <c r="OMK2198" s="62"/>
      <c r="OMM2198" s="73"/>
      <c r="OMO2198" s="62"/>
      <c r="OMQ2198" s="73"/>
      <c r="OMS2198" s="62"/>
      <c r="OMU2198" s="73"/>
      <c r="OMW2198" s="62"/>
      <c r="OMY2198" s="73"/>
      <c r="ONA2198" s="62"/>
      <c r="ONC2198" s="73"/>
      <c r="ONE2198" s="62"/>
      <c r="ONG2198" s="73"/>
      <c r="ONI2198" s="62"/>
      <c r="ONK2198" s="73"/>
      <c r="ONM2198" s="62"/>
      <c r="ONO2198" s="73"/>
      <c r="ONQ2198" s="62"/>
      <c r="ONS2198" s="73"/>
      <c r="ONU2198" s="62"/>
      <c r="ONW2198" s="73"/>
      <c r="ONY2198" s="62"/>
      <c r="OOA2198" s="73"/>
      <c r="OOC2198" s="62"/>
      <c r="OOE2198" s="73"/>
      <c r="OOG2198" s="62"/>
      <c r="OOI2198" s="73"/>
      <c r="OOK2198" s="62"/>
      <c r="OOM2198" s="73"/>
      <c r="OOO2198" s="62"/>
      <c r="OOQ2198" s="73"/>
      <c r="OOS2198" s="62"/>
      <c r="OOU2198" s="73"/>
      <c r="OOW2198" s="62"/>
      <c r="OOY2198" s="73"/>
      <c r="OPA2198" s="62"/>
      <c r="OPC2198" s="73"/>
      <c r="OPE2198" s="62"/>
      <c r="OPG2198" s="73"/>
      <c r="OPI2198" s="62"/>
      <c r="OPK2198" s="73"/>
      <c r="OPM2198" s="62"/>
      <c r="OPO2198" s="73"/>
      <c r="OPQ2198" s="62"/>
      <c r="OPS2198" s="73"/>
      <c r="OPU2198" s="62"/>
      <c r="OPW2198" s="73"/>
      <c r="OPY2198" s="62"/>
      <c r="OQA2198" s="73"/>
      <c r="OQC2198" s="62"/>
      <c r="OQE2198" s="73"/>
      <c r="OQG2198" s="62"/>
      <c r="OQI2198" s="73"/>
      <c r="OQK2198" s="62"/>
      <c r="OQM2198" s="73"/>
      <c r="OQO2198" s="62"/>
      <c r="OQQ2198" s="73"/>
      <c r="OQS2198" s="62"/>
      <c r="OQU2198" s="73"/>
      <c r="OQW2198" s="62"/>
      <c r="OQY2198" s="73"/>
      <c r="ORA2198" s="62"/>
      <c r="ORC2198" s="73"/>
      <c r="ORE2198" s="62"/>
      <c r="ORG2198" s="73"/>
      <c r="ORI2198" s="62"/>
      <c r="ORK2198" s="73"/>
      <c r="ORM2198" s="62"/>
      <c r="ORO2198" s="73"/>
      <c r="ORQ2198" s="62"/>
      <c r="ORS2198" s="73"/>
      <c r="ORU2198" s="62"/>
      <c r="ORW2198" s="73"/>
      <c r="ORY2198" s="62"/>
      <c r="OSA2198" s="73"/>
      <c r="OSC2198" s="62"/>
      <c r="OSE2198" s="73"/>
      <c r="OSG2198" s="62"/>
      <c r="OSI2198" s="73"/>
      <c r="OSK2198" s="62"/>
      <c r="OSM2198" s="73"/>
      <c r="OSO2198" s="62"/>
      <c r="OSQ2198" s="73"/>
      <c r="OSS2198" s="62"/>
      <c r="OSU2198" s="73"/>
      <c r="OSW2198" s="62"/>
      <c r="OSY2198" s="73"/>
      <c r="OTA2198" s="62"/>
      <c r="OTC2198" s="73"/>
      <c r="OTE2198" s="62"/>
      <c r="OTG2198" s="73"/>
      <c r="OTI2198" s="62"/>
      <c r="OTK2198" s="73"/>
      <c r="OTM2198" s="62"/>
      <c r="OTO2198" s="73"/>
      <c r="OTQ2198" s="62"/>
      <c r="OTS2198" s="73"/>
      <c r="OTU2198" s="62"/>
      <c r="OTW2198" s="73"/>
      <c r="OTY2198" s="62"/>
      <c r="OUA2198" s="73"/>
      <c r="OUC2198" s="62"/>
      <c r="OUE2198" s="73"/>
      <c r="OUG2198" s="62"/>
      <c r="OUI2198" s="73"/>
      <c r="OUK2198" s="62"/>
      <c r="OUM2198" s="73"/>
      <c r="OUO2198" s="62"/>
      <c r="OUQ2198" s="73"/>
      <c r="OUS2198" s="62"/>
      <c r="OUU2198" s="73"/>
      <c r="OUW2198" s="62"/>
      <c r="OUY2198" s="73"/>
      <c r="OVA2198" s="62"/>
      <c r="OVC2198" s="73"/>
      <c r="OVE2198" s="62"/>
      <c r="OVG2198" s="73"/>
      <c r="OVI2198" s="62"/>
      <c r="OVK2198" s="73"/>
      <c r="OVM2198" s="62"/>
      <c r="OVO2198" s="73"/>
      <c r="OVQ2198" s="62"/>
      <c r="OVS2198" s="73"/>
      <c r="OVU2198" s="62"/>
      <c r="OVW2198" s="73"/>
      <c r="OVY2198" s="62"/>
      <c r="OWA2198" s="73"/>
      <c r="OWC2198" s="62"/>
      <c r="OWE2198" s="73"/>
      <c r="OWG2198" s="62"/>
      <c r="OWI2198" s="73"/>
      <c r="OWK2198" s="62"/>
      <c r="OWM2198" s="73"/>
      <c r="OWO2198" s="62"/>
      <c r="OWQ2198" s="73"/>
      <c r="OWS2198" s="62"/>
      <c r="OWU2198" s="73"/>
      <c r="OWW2198" s="62"/>
      <c r="OWY2198" s="73"/>
      <c r="OXA2198" s="62"/>
      <c r="OXC2198" s="73"/>
      <c r="OXE2198" s="62"/>
      <c r="OXG2198" s="73"/>
      <c r="OXI2198" s="62"/>
      <c r="OXK2198" s="73"/>
      <c r="OXM2198" s="62"/>
      <c r="OXO2198" s="73"/>
      <c r="OXQ2198" s="62"/>
      <c r="OXS2198" s="73"/>
      <c r="OXU2198" s="62"/>
      <c r="OXW2198" s="73"/>
      <c r="OXY2198" s="62"/>
      <c r="OYA2198" s="73"/>
      <c r="OYC2198" s="62"/>
      <c r="OYE2198" s="73"/>
      <c r="OYG2198" s="62"/>
      <c r="OYI2198" s="73"/>
      <c r="OYK2198" s="62"/>
      <c r="OYM2198" s="73"/>
      <c r="OYO2198" s="62"/>
      <c r="OYQ2198" s="73"/>
      <c r="OYS2198" s="62"/>
      <c r="OYU2198" s="73"/>
      <c r="OYW2198" s="62"/>
      <c r="OYY2198" s="73"/>
      <c r="OZA2198" s="62"/>
      <c r="OZC2198" s="73"/>
      <c r="OZE2198" s="62"/>
      <c r="OZG2198" s="73"/>
      <c r="OZI2198" s="62"/>
      <c r="OZK2198" s="73"/>
      <c r="OZM2198" s="62"/>
      <c r="OZO2198" s="73"/>
      <c r="OZQ2198" s="62"/>
      <c r="OZS2198" s="73"/>
      <c r="OZU2198" s="62"/>
      <c r="OZW2198" s="73"/>
      <c r="OZY2198" s="62"/>
      <c r="PAA2198" s="73"/>
      <c r="PAC2198" s="62"/>
      <c r="PAE2198" s="73"/>
      <c r="PAG2198" s="62"/>
      <c r="PAI2198" s="73"/>
      <c r="PAK2198" s="62"/>
      <c r="PAM2198" s="73"/>
      <c r="PAO2198" s="62"/>
      <c r="PAQ2198" s="73"/>
      <c r="PAS2198" s="62"/>
      <c r="PAU2198" s="73"/>
      <c r="PAW2198" s="62"/>
      <c r="PAY2198" s="73"/>
      <c r="PBA2198" s="62"/>
      <c r="PBC2198" s="73"/>
      <c r="PBE2198" s="62"/>
      <c r="PBG2198" s="73"/>
      <c r="PBI2198" s="62"/>
      <c r="PBK2198" s="73"/>
      <c r="PBM2198" s="62"/>
      <c r="PBO2198" s="73"/>
      <c r="PBQ2198" s="62"/>
      <c r="PBS2198" s="73"/>
      <c r="PBU2198" s="62"/>
      <c r="PBW2198" s="73"/>
      <c r="PBY2198" s="62"/>
      <c r="PCA2198" s="73"/>
      <c r="PCC2198" s="62"/>
      <c r="PCE2198" s="73"/>
      <c r="PCG2198" s="62"/>
      <c r="PCI2198" s="73"/>
      <c r="PCK2198" s="62"/>
      <c r="PCM2198" s="73"/>
      <c r="PCO2198" s="62"/>
      <c r="PCQ2198" s="73"/>
      <c r="PCS2198" s="62"/>
      <c r="PCU2198" s="73"/>
      <c r="PCW2198" s="62"/>
      <c r="PCY2198" s="73"/>
      <c r="PDA2198" s="62"/>
      <c r="PDC2198" s="73"/>
      <c r="PDE2198" s="62"/>
      <c r="PDG2198" s="73"/>
      <c r="PDI2198" s="62"/>
      <c r="PDK2198" s="73"/>
      <c r="PDM2198" s="62"/>
      <c r="PDO2198" s="73"/>
      <c r="PDQ2198" s="62"/>
      <c r="PDS2198" s="73"/>
      <c r="PDU2198" s="62"/>
      <c r="PDW2198" s="73"/>
      <c r="PDY2198" s="62"/>
      <c r="PEA2198" s="73"/>
      <c r="PEC2198" s="62"/>
      <c r="PEE2198" s="73"/>
      <c r="PEG2198" s="62"/>
      <c r="PEI2198" s="73"/>
      <c r="PEK2198" s="62"/>
      <c r="PEM2198" s="73"/>
      <c r="PEO2198" s="62"/>
      <c r="PEQ2198" s="73"/>
      <c r="PES2198" s="62"/>
      <c r="PEU2198" s="73"/>
      <c r="PEW2198" s="62"/>
      <c r="PEY2198" s="73"/>
      <c r="PFA2198" s="62"/>
      <c r="PFC2198" s="73"/>
      <c r="PFE2198" s="62"/>
      <c r="PFG2198" s="73"/>
      <c r="PFI2198" s="62"/>
      <c r="PFK2198" s="73"/>
      <c r="PFM2198" s="62"/>
      <c r="PFO2198" s="73"/>
      <c r="PFQ2198" s="62"/>
      <c r="PFS2198" s="73"/>
      <c r="PFU2198" s="62"/>
      <c r="PFW2198" s="73"/>
      <c r="PFY2198" s="62"/>
      <c r="PGA2198" s="73"/>
      <c r="PGC2198" s="62"/>
      <c r="PGE2198" s="73"/>
      <c r="PGG2198" s="62"/>
      <c r="PGI2198" s="73"/>
      <c r="PGK2198" s="62"/>
      <c r="PGM2198" s="73"/>
      <c r="PGO2198" s="62"/>
      <c r="PGQ2198" s="73"/>
      <c r="PGS2198" s="62"/>
      <c r="PGU2198" s="73"/>
      <c r="PGW2198" s="62"/>
      <c r="PGY2198" s="73"/>
      <c r="PHA2198" s="62"/>
      <c r="PHC2198" s="73"/>
      <c r="PHE2198" s="62"/>
      <c r="PHG2198" s="73"/>
      <c r="PHI2198" s="62"/>
      <c r="PHK2198" s="73"/>
      <c r="PHM2198" s="62"/>
      <c r="PHO2198" s="73"/>
      <c r="PHQ2198" s="62"/>
      <c r="PHS2198" s="73"/>
      <c r="PHU2198" s="62"/>
      <c r="PHW2198" s="73"/>
      <c r="PHY2198" s="62"/>
      <c r="PIA2198" s="73"/>
      <c r="PIC2198" s="62"/>
      <c r="PIE2198" s="73"/>
      <c r="PIG2198" s="62"/>
      <c r="PII2198" s="73"/>
      <c r="PIK2198" s="62"/>
      <c r="PIM2198" s="73"/>
      <c r="PIO2198" s="62"/>
      <c r="PIQ2198" s="73"/>
      <c r="PIS2198" s="62"/>
      <c r="PIU2198" s="73"/>
      <c r="PIW2198" s="62"/>
      <c r="PIY2198" s="73"/>
      <c r="PJA2198" s="62"/>
      <c r="PJC2198" s="73"/>
      <c r="PJE2198" s="62"/>
      <c r="PJG2198" s="73"/>
      <c r="PJI2198" s="62"/>
      <c r="PJK2198" s="73"/>
      <c r="PJM2198" s="62"/>
      <c r="PJO2198" s="73"/>
      <c r="PJQ2198" s="62"/>
      <c r="PJS2198" s="73"/>
      <c r="PJU2198" s="62"/>
      <c r="PJW2198" s="73"/>
      <c r="PJY2198" s="62"/>
      <c r="PKA2198" s="73"/>
      <c r="PKC2198" s="62"/>
      <c r="PKE2198" s="73"/>
      <c r="PKG2198" s="62"/>
      <c r="PKI2198" s="73"/>
      <c r="PKK2198" s="62"/>
      <c r="PKM2198" s="73"/>
      <c r="PKO2198" s="62"/>
      <c r="PKQ2198" s="73"/>
      <c r="PKS2198" s="62"/>
      <c r="PKU2198" s="73"/>
      <c r="PKW2198" s="62"/>
      <c r="PKY2198" s="73"/>
      <c r="PLA2198" s="62"/>
      <c r="PLC2198" s="73"/>
      <c r="PLE2198" s="62"/>
      <c r="PLG2198" s="73"/>
      <c r="PLI2198" s="62"/>
      <c r="PLK2198" s="73"/>
      <c r="PLM2198" s="62"/>
      <c r="PLO2198" s="73"/>
      <c r="PLQ2198" s="62"/>
      <c r="PLS2198" s="73"/>
      <c r="PLU2198" s="62"/>
      <c r="PLW2198" s="73"/>
      <c r="PLY2198" s="62"/>
      <c r="PMA2198" s="73"/>
      <c r="PMC2198" s="62"/>
      <c r="PME2198" s="73"/>
      <c r="PMG2198" s="62"/>
      <c r="PMI2198" s="73"/>
      <c r="PMK2198" s="62"/>
      <c r="PMM2198" s="73"/>
      <c r="PMO2198" s="62"/>
      <c r="PMQ2198" s="73"/>
      <c r="PMS2198" s="62"/>
      <c r="PMU2198" s="73"/>
      <c r="PMW2198" s="62"/>
      <c r="PMY2198" s="73"/>
      <c r="PNA2198" s="62"/>
      <c r="PNC2198" s="73"/>
      <c r="PNE2198" s="62"/>
      <c r="PNG2198" s="73"/>
      <c r="PNI2198" s="62"/>
      <c r="PNK2198" s="73"/>
      <c r="PNM2198" s="62"/>
      <c r="PNO2198" s="73"/>
      <c r="PNQ2198" s="62"/>
      <c r="PNS2198" s="73"/>
      <c r="PNU2198" s="62"/>
      <c r="PNW2198" s="73"/>
      <c r="PNY2198" s="62"/>
      <c r="POA2198" s="73"/>
      <c r="POC2198" s="62"/>
      <c r="POE2198" s="73"/>
      <c r="POG2198" s="62"/>
      <c r="POI2198" s="73"/>
      <c r="POK2198" s="62"/>
      <c r="POM2198" s="73"/>
      <c r="POO2198" s="62"/>
      <c r="POQ2198" s="73"/>
      <c r="POS2198" s="62"/>
      <c r="POU2198" s="73"/>
      <c r="POW2198" s="62"/>
      <c r="POY2198" s="73"/>
      <c r="PPA2198" s="62"/>
      <c r="PPC2198" s="73"/>
      <c r="PPE2198" s="62"/>
      <c r="PPG2198" s="73"/>
      <c r="PPI2198" s="62"/>
      <c r="PPK2198" s="73"/>
      <c r="PPM2198" s="62"/>
      <c r="PPO2198" s="73"/>
      <c r="PPQ2198" s="62"/>
      <c r="PPS2198" s="73"/>
      <c r="PPU2198" s="62"/>
      <c r="PPW2198" s="73"/>
      <c r="PPY2198" s="62"/>
      <c r="PQA2198" s="73"/>
      <c r="PQC2198" s="62"/>
      <c r="PQE2198" s="73"/>
      <c r="PQG2198" s="62"/>
      <c r="PQI2198" s="73"/>
      <c r="PQK2198" s="62"/>
      <c r="PQM2198" s="73"/>
      <c r="PQO2198" s="62"/>
      <c r="PQQ2198" s="73"/>
      <c r="PQS2198" s="62"/>
      <c r="PQU2198" s="73"/>
      <c r="PQW2198" s="62"/>
      <c r="PQY2198" s="73"/>
      <c r="PRA2198" s="62"/>
      <c r="PRC2198" s="73"/>
      <c r="PRE2198" s="62"/>
      <c r="PRG2198" s="73"/>
      <c r="PRI2198" s="62"/>
      <c r="PRK2198" s="73"/>
      <c r="PRM2198" s="62"/>
      <c r="PRO2198" s="73"/>
      <c r="PRQ2198" s="62"/>
      <c r="PRS2198" s="73"/>
      <c r="PRU2198" s="62"/>
      <c r="PRW2198" s="73"/>
      <c r="PRY2198" s="62"/>
      <c r="PSA2198" s="73"/>
      <c r="PSC2198" s="62"/>
      <c r="PSE2198" s="73"/>
      <c r="PSG2198" s="62"/>
      <c r="PSI2198" s="73"/>
      <c r="PSK2198" s="62"/>
      <c r="PSM2198" s="73"/>
      <c r="PSO2198" s="62"/>
      <c r="PSQ2198" s="73"/>
      <c r="PSS2198" s="62"/>
      <c r="PSU2198" s="73"/>
      <c r="PSW2198" s="62"/>
      <c r="PSY2198" s="73"/>
      <c r="PTA2198" s="62"/>
      <c r="PTC2198" s="73"/>
      <c r="PTE2198" s="62"/>
      <c r="PTG2198" s="73"/>
      <c r="PTI2198" s="62"/>
      <c r="PTK2198" s="73"/>
      <c r="PTM2198" s="62"/>
      <c r="PTO2198" s="73"/>
      <c r="PTQ2198" s="62"/>
      <c r="PTS2198" s="73"/>
      <c r="PTU2198" s="62"/>
      <c r="PTW2198" s="73"/>
      <c r="PTY2198" s="62"/>
      <c r="PUA2198" s="73"/>
      <c r="PUC2198" s="62"/>
      <c r="PUE2198" s="73"/>
      <c r="PUG2198" s="62"/>
      <c r="PUI2198" s="73"/>
      <c r="PUK2198" s="62"/>
      <c r="PUM2198" s="73"/>
      <c r="PUO2198" s="62"/>
      <c r="PUQ2198" s="73"/>
      <c r="PUS2198" s="62"/>
      <c r="PUU2198" s="73"/>
      <c r="PUW2198" s="62"/>
      <c r="PUY2198" s="73"/>
      <c r="PVA2198" s="62"/>
      <c r="PVC2198" s="73"/>
      <c r="PVE2198" s="62"/>
      <c r="PVG2198" s="73"/>
      <c r="PVI2198" s="62"/>
      <c r="PVK2198" s="73"/>
      <c r="PVM2198" s="62"/>
      <c r="PVO2198" s="73"/>
      <c r="PVQ2198" s="62"/>
      <c r="PVS2198" s="73"/>
      <c r="PVU2198" s="62"/>
      <c r="PVW2198" s="73"/>
      <c r="PVY2198" s="62"/>
      <c r="PWA2198" s="73"/>
      <c r="PWC2198" s="62"/>
      <c r="PWE2198" s="73"/>
      <c r="PWG2198" s="62"/>
      <c r="PWI2198" s="73"/>
      <c r="PWK2198" s="62"/>
      <c r="PWM2198" s="73"/>
      <c r="PWO2198" s="62"/>
      <c r="PWQ2198" s="73"/>
      <c r="PWS2198" s="62"/>
      <c r="PWU2198" s="73"/>
      <c r="PWW2198" s="62"/>
      <c r="PWY2198" s="73"/>
      <c r="PXA2198" s="62"/>
      <c r="PXC2198" s="73"/>
      <c r="PXE2198" s="62"/>
      <c r="PXG2198" s="73"/>
      <c r="PXI2198" s="62"/>
      <c r="PXK2198" s="73"/>
      <c r="PXM2198" s="62"/>
      <c r="PXO2198" s="73"/>
      <c r="PXQ2198" s="62"/>
      <c r="PXS2198" s="73"/>
      <c r="PXU2198" s="62"/>
      <c r="PXW2198" s="73"/>
      <c r="PXY2198" s="62"/>
      <c r="PYA2198" s="73"/>
      <c r="PYC2198" s="62"/>
      <c r="PYE2198" s="73"/>
      <c r="PYG2198" s="62"/>
      <c r="PYI2198" s="73"/>
      <c r="PYK2198" s="62"/>
      <c r="PYM2198" s="73"/>
      <c r="PYO2198" s="62"/>
      <c r="PYQ2198" s="73"/>
      <c r="PYS2198" s="62"/>
      <c r="PYU2198" s="73"/>
      <c r="PYW2198" s="62"/>
      <c r="PYY2198" s="73"/>
      <c r="PZA2198" s="62"/>
      <c r="PZC2198" s="73"/>
      <c r="PZE2198" s="62"/>
      <c r="PZG2198" s="73"/>
      <c r="PZI2198" s="62"/>
      <c r="PZK2198" s="73"/>
      <c r="PZM2198" s="62"/>
      <c r="PZO2198" s="73"/>
      <c r="PZQ2198" s="62"/>
      <c r="PZS2198" s="73"/>
      <c r="PZU2198" s="62"/>
      <c r="PZW2198" s="73"/>
      <c r="PZY2198" s="62"/>
      <c r="QAA2198" s="73"/>
      <c r="QAC2198" s="62"/>
      <c r="QAE2198" s="73"/>
      <c r="QAG2198" s="62"/>
      <c r="QAI2198" s="73"/>
      <c r="QAK2198" s="62"/>
      <c r="QAM2198" s="73"/>
      <c r="QAO2198" s="62"/>
      <c r="QAQ2198" s="73"/>
      <c r="QAS2198" s="62"/>
      <c r="QAU2198" s="73"/>
      <c r="QAW2198" s="62"/>
      <c r="QAY2198" s="73"/>
      <c r="QBA2198" s="62"/>
      <c r="QBC2198" s="73"/>
      <c r="QBE2198" s="62"/>
      <c r="QBG2198" s="73"/>
      <c r="QBI2198" s="62"/>
      <c r="QBK2198" s="73"/>
      <c r="QBM2198" s="62"/>
      <c r="QBO2198" s="73"/>
      <c r="QBQ2198" s="62"/>
      <c r="QBS2198" s="73"/>
      <c r="QBU2198" s="62"/>
      <c r="QBW2198" s="73"/>
      <c r="QBY2198" s="62"/>
      <c r="QCA2198" s="73"/>
      <c r="QCC2198" s="62"/>
      <c r="QCE2198" s="73"/>
      <c r="QCG2198" s="62"/>
      <c r="QCI2198" s="73"/>
      <c r="QCK2198" s="62"/>
      <c r="QCM2198" s="73"/>
      <c r="QCO2198" s="62"/>
      <c r="QCQ2198" s="73"/>
      <c r="QCS2198" s="62"/>
      <c r="QCU2198" s="73"/>
      <c r="QCW2198" s="62"/>
      <c r="QCY2198" s="73"/>
      <c r="QDA2198" s="62"/>
      <c r="QDC2198" s="73"/>
      <c r="QDE2198" s="62"/>
      <c r="QDG2198" s="73"/>
      <c r="QDI2198" s="62"/>
      <c r="QDK2198" s="73"/>
      <c r="QDM2198" s="62"/>
      <c r="QDO2198" s="73"/>
      <c r="QDQ2198" s="62"/>
      <c r="QDS2198" s="73"/>
      <c r="QDU2198" s="62"/>
      <c r="QDW2198" s="73"/>
      <c r="QDY2198" s="62"/>
      <c r="QEA2198" s="73"/>
      <c r="QEC2198" s="62"/>
      <c r="QEE2198" s="73"/>
      <c r="QEG2198" s="62"/>
      <c r="QEI2198" s="73"/>
      <c r="QEK2198" s="62"/>
      <c r="QEM2198" s="73"/>
      <c r="QEO2198" s="62"/>
      <c r="QEQ2198" s="73"/>
      <c r="QES2198" s="62"/>
      <c r="QEU2198" s="73"/>
      <c r="QEW2198" s="62"/>
      <c r="QEY2198" s="73"/>
      <c r="QFA2198" s="62"/>
      <c r="QFC2198" s="73"/>
      <c r="QFE2198" s="62"/>
      <c r="QFG2198" s="73"/>
      <c r="QFI2198" s="62"/>
      <c r="QFK2198" s="73"/>
      <c r="QFM2198" s="62"/>
      <c r="QFO2198" s="73"/>
      <c r="QFQ2198" s="62"/>
      <c r="QFS2198" s="73"/>
      <c r="QFU2198" s="62"/>
      <c r="QFW2198" s="73"/>
      <c r="QFY2198" s="62"/>
      <c r="QGA2198" s="73"/>
      <c r="QGC2198" s="62"/>
      <c r="QGE2198" s="73"/>
      <c r="QGG2198" s="62"/>
      <c r="QGI2198" s="73"/>
      <c r="QGK2198" s="62"/>
      <c r="QGM2198" s="73"/>
      <c r="QGO2198" s="62"/>
      <c r="QGQ2198" s="73"/>
      <c r="QGS2198" s="62"/>
      <c r="QGU2198" s="73"/>
      <c r="QGW2198" s="62"/>
      <c r="QGY2198" s="73"/>
      <c r="QHA2198" s="62"/>
      <c r="QHC2198" s="73"/>
      <c r="QHE2198" s="62"/>
      <c r="QHG2198" s="73"/>
      <c r="QHI2198" s="62"/>
      <c r="QHK2198" s="73"/>
      <c r="QHM2198" s="62"/>
      <c r="QHO2198" s="73"/>
      <c r="QHQ2198" s="62"/>
      <c r="QHS2198" s="73"/>
      <c r="QHU2198" s="62"/>
      <c r="QHW2198" s="73"/>
      <c r="QHY2198" s="62"/>
      <c r="QIA2198" s="73"/>
      <c r="QIC2198" s="62"/>
      <c r="QIE2198" s="73"/>
      <c r="QIG2198" s="62"/>
      <c r="QII2198" s="73"/>
      <c r="QIK2198" s="62"/>
      <c r="QIM2198" s="73"/>
      <c r="QIO2198" s="62"/>
      <c r="QIQ2198" s="73"/>
      <c r="QIS2198" s="62"/>
      <c r="QIU2198" s="73"/>
      <c r="QIW2198" s="62"/>
      <c r="QIY2198" s="73"/>
      <c r="QJA2198" s="62"/>
      <c r="QJC2198" s="73"/>
      <c r="QJE2198" s="62"/>
      <c r="QJG2198" s="73"/>
      <c r="QJI2198" s="62"/>
      <c r="QJK2198" s="73"/>
      <c r="QJM2198" s="62"/>
      <c r="QJO2198" s="73"/>
      <c r="QJQ2198" s="62"/>
      <c r="QJS2198" s="73"/>
      <c r="QJU2198" s="62"/>
      <c r="QJW2198" s="73"/>
      <c r="QJY2198" s="62"/>
      <c r="QKA2198" s="73"/>
      <c r="QKC2198" s="62"/>
      <c r="QKE2198" s="73"/>
      <c r="QKG2198" s="62"/>
      <c r="QKI2198" s="73"/>
      <c r="QKK2198" s="62"/>
      <c r="QKM2198" s="73"/>
      <c r="QKO2198" s="62"/>
      <c r="QKQ2198" s="73"/>
      <c r="QKS2198" s="62"/>
      <c r="QKU2198" s="73"/>
      <c r="QKW2198" s="62"/>
      <c r="QKY2198" s="73"/>
      <c r="QLA2198" s="62"/>
      <c r="QLC2198" s="73"/>
      <c r="QLE2198" s="62"/>
      <c r="QLG2198" s="73"/>
      <c r="QLI2198" s="62"/>
      <c r="QLK2198" s="73"/>
      <c r="QLM2198" s="62"/>
      <c r="QLO2198" s="73"/>
      <c r="QLQ2198" s="62"/>
      <c r="QLS2198" s="73"/>
      <c r="QLU2198" s="62"/>
      <c r="QLW2198" s="73"/>
      <c r="QLY2198" s="62"/>
      <c r="QMA2198" s="73"/>
      <c r="QMC2198" s="62"/>
      <c r="QME2198" s="73"/>
      <c r="QMG2198" s="62"/>
      <c r="QMI2198" s="73"/>
      <c r="QMK2198" s="62"/>
      <c r="QMM2198" s="73"/>
      <c r="QMO2198" s="62"/>
      <c r="QMQ2198" s="73"/>
      <c r="QMS2198" s="62"/>
      <c r="QMU2198" s="73"/>
      <c r="QMW2198" s="62"/>
      <c r="QMY2198" s="73"/>
      <c r="QNA2198" s="62"/>
      <c r="QNC2198" s="73"/>
      <c r="QNE2198" s="62"/>
      <c r="QNG2198" s="73"/>
      <c r="QNI2198" s="62"/>
      <c r="QNK2198" s="73"/>
      <c r="QNM2198" s="62"/>
      <c r="QNO2198" s="73"/>
      <c r="QNQ2198" s="62"/>
      <c r="QNS2198" s="73"/>
      <c r="QNU2198" s="62"/>
      <c r="QNW2198" s="73"/>
      <c r="QNY2198" s="62"/>
      <c r="QOA2198" s="73"/>
      <c r="QOC2198" s="62"/>
      <c r="QOE2198" s="73"/>
      <c r="QOG2198" s="62"/>
      <c r="QOI2198" s="73"/>
      <c r="QOK2198" s="62"/>
      <c r="QOM2198" s="73"/>
      <c r="QOO2198" s="62"/>
      <c r="QOQ2198" s="73"/>
      <c r="QOS2198" s="62"/>
      <c r="QOU2198" s="73"/>
      <c r="QOW2198" s="62"/>
      <c r="QOY2198" s="73"/>
      <c r="QPA2198" s="62"/>
      <c r="QPC2198" s="73"/>
      <c r="QPE2198" s="62"/>
      <c r="QPG2198" s="73"/>
      <c r="QPI2198" s="62"/>
      <c r="QPK2198" s="73"/>
      <c r="QPM2198" s="62"/>
      <c r="QPO2198" s="73"/>
      <c r="QPQ2198" s="62"/>
      <c r="QPS2198" s="73"/>
      <c r="QPU2198" s="62"/>
      <c r="QPW2198" s="73"/>
      <c r="QPY2198" s="62"/>
      <c r="QQA2198" s="73"/>
      <c r="QQC2198" s="62"/>
      <c r="QQE2198" s="73"/>
      <c r="QQG2198" s="62"/>
      <c r="QQI2198" s="73"/>
      <c r="QQK2198" s="62"/>
      <c r="QQM2198" s="73"/>
      <c r="QQO2198" s="62"/>
      <c r="QQQ2198" s="73"/>
      <c r="QQS2198" s="62"/>
      <c r="QQU2198" s="73"/>
      <c r="QQW2198" s="62"/>
      <c r="QQY2198" s="73"/>
      <c r="QRA2198" s="62"/>
      <c r="QRC2198" s="73"/>
      <c r="QRE2198" s="62"/>
      <c r="QRG2198" s="73"/>
      <c r="QRI2198" s="62"/>
      <c r="QRK2198" s="73"/>
      <c r="QRM2198" s="62"/>
      <c r="QRO2198" s="73"/>
      <c r="QRQ2198" s="62"/>
      <c r="QRS2198" s="73"/>
      <c r="QRU2198" s="62"/>
      <c r="QRW2198" s="73"/>
      <c r="QRY2198" s="62"/>
      <c r="QSA2198" s="73"/>
      <c r="QSC2198" s="62"/>
      <c r="QSE2198" s="73"/>
      <c r="QSG2198" s="62"/>
      <c r="QSI2198" s="73"/>
      <c r="QSK2198" s="62"/>
      <c r="QSM2198" s="73"/>
      <c r="QSO2198" s="62"/>
      <c r="QSQ2198" s="73"/>
      <c r="QSS2198" s="62"/>
      <c r="QSU2198" s="73"/>
      <c r="QSW2198" s="62"/>
      <c r="QSY2198" s="73"/>
      <c r="QTA2198" s="62"/>
      <c r="QTC2198" s="73"/>
      <c r="QTE2198" s="62"/>
      <c r="QTG2198" s="73"/>
      <c r="QTI2198" s="62"/>
      <c r="QTK2198" s="73"/>
      <c r="QTM2198" s="62"/>
      <c r="QTO2198" s="73"/>
      <c r="QTQ2198" s="62"/>
      <c r="QTS2198" s="73"/>
      <c r="QTU2198" s="62"/>
      <c r="QTW2198" s="73"/>
      <c r="QTY2198" s="62"/>
      <c r="QUA2198" s="73"/>
      <c r="QUC2198" s="62"/>
      <c r="QUE2198" s="73"/>
      <c r="QUG2198" s="62"/>
      <c r="QUI2198" s="73"/>
      <c r="QUK2198" s="62"/>
      <c r="QUM2198" s="73"/>
      <c r="QUO2198" s="62"/>
      <c r="QUQ2198" s="73"/>
      <c r="QUS2198" s="62"/>
      <c r="QUU2198" s="73"/>
      <c r="QUW2198" s="62"/>
      <c r="QUY2198" s="73"/>
      <c r="QVA2198" s="62"/>
      <c r="QVC2198" s="73"/>
      <c r="QVE2198" s="62"/>
      <c r="QVG2198" s="73"/>
      <c r="QVI2198" s="62"/>
      <c r="QVK2198" s="73"/>
      <c r="QVM2198" s="62"/>
      <c r="QVO2198" s="73"/>
      <c r="QVQ2198" s="62"/>
      <c r="QVS2198" s="73"/>
      <c r="QVU2198" s="62"/>
      <c r="QVW2198" s="73"/>
      <c r="QVY2198" s="62"/>
      <c r="QWA2198" s="73"/>
      <c r="QWC2198" s="62"/>
      <c r="QWE2198" s="73"/>
      <c r="QWG2198" s="62"/>
      <c r="QWI2198" s="73"/>
      <c r="QWK2198" s="62"/>
      <c r="QWM2198" s="73"/>
      <c r="QWO2198" s="62"/>
      <c r="QWQ2198" s="73"/>
      <c r="QWS2198" s="62"/>
      <c r="QWU2198" s="73"/>
      <c r="QWW2198" s="62"/>
      <c r="QWY2198" s="73"/>
      <c r="QXA2198" s="62"/>
      <c r="QXC2198" s="73"/>
      <c r="QXE2198" s="62"/>
      <c r="QXG2198" s="73"/>
      <c r="QXI2198" s="62"/>
      <c r="QXK2198" s="73"/>
      <c r="QXM2198" s="62"/>
      <c r="QXO2198" s="73"/>
      <c r="QXQ2198" s="62"/>
      <c r="QXS2198" s="73"/>
      <c r="QXU2198" s="62"/>
      <c r="QXW2198" s="73"/>
      <c r="QXY2198" s="62"/>
      <c r="QYA2198" s="73"/>
      <c r="QYC2198" s="62"/>
      <c r="QYE2198" s="73"/>
      <c r="QYG2198" s="62"/>
      <c r="QYI2198" s="73"/>
      <c r="QYK2198" s="62"/>
      <c r="QYM2198" s="73"/>
      <c r="QYO2198" s="62"/>
      <c r="QYQ2198" s="73"/>
      <c r="QYS2198" s="62"/>
      <c r="QYU2198" s="73"/>
      <c r="QYW2198" s="62"/>
      <c r="QYY2198" s="73"/>
      <c r="QZA2198" s="62"/>
      <c r="QZC2198" s="73"/>
      <c r="QZE2198" s="62"/>
      <c r="QZG2198" s="73"/>
      <c r="QZI2198" s="62"/>
      <c r="QZK2198" s="73"/>
      <c r="QZM2198" s="62"/>
      <c r="QZO2198" s="73"/>
      <c r="QZQ2198" s="62"/>
      <c r="QZS2198" s="73"/>
      <c r="QZU2198" s="62"/>
      <c r="QZW2198" s="73"/>
      <c r="QZY2198" s="62"/>
      <c r="RAA2198" s="73"/>
      <c r="RAC2198" s="62"/>
      <c r="RAE2198" s="73"/>
      <c r="RAG2198" s="62"/>
      <c r="RAI2198" s="73"/>
      <c r="RAK2198" s="62"/>
      <c r="RAM2198" s="73"/>
      <c r="RAO2198" s="62"/>
      <c r="RAQ2198" s="73"/>
      <c r="RAS2198" s="62"/>
      <c r="RAU2198" s="73"/>
      <c r="RAW2198" s="62"/>
      <c r="RAY2198" s="73"/>
      <c r="RBA2198" s="62"/>
      <c r="RBC2198" s="73"/>
      <c r="RBE2198" s="62"/>
      <c r="RBG2198" s="73"/>
      <c r="RBI2198" s="62"/>
      <c r="RBK2198" s="73"/>
      <c r="RBM2198" s="62"/>
      <c r="RBO2198" s="73"/>
      <c r="RBQ2198" s="62"/>
      <c r="RBS2198" s="73"/>
      <c r="RBU2198" s="62"/>
      <c r="RBW2198" s="73"/>
      <c r="RBY2198" s="62"/>
      <c r="RCA2198" s="73"/>
      <c r="RCC2198" s="62"/>
      <c r="RCE2198" s="73"/>
      <c r="RCG2198" s="62"/>
      <c r="RCI2198" s="73"/>
      <c r="RCK2198" s="62"/>
      <c r="RCM2198" s="73"/>
      <c r="RCO2198" s="62"/>
      <c r="RCQ2198" s="73"/>
      <c r="RCS2198" s="62"/>
      <c r="RCU2198" s="73"/>
      <c r="RCW2198" s="62"/>
      <c r="RCY2198" s="73"/>
      <c r="RDA2198" s="62"/>
      <c r="RDC2198" s="73"/>
      <c r="RDE2198" s="62"/>
      <c r="RDG2198" s="73"/>
      <c r="RDI2198" s="62"/>
      <c r="RDK2198" s="73"/>
      <c r="RDM2198" s="62"/>
      <c r="RDO2198" s="73"/>
      <c r="RDQ2198" s="62"/>
      <c r="RDS2198" s="73"/>
      <c r="RDU2198" s="62"/>
      <c r="RDW2198" s="73"/>
      <c r="RDY2198" s="62"/>
      <c r="REA2198" s="73"/>
      <c r="REC2198" s="62"/>
      <c r="REE2198" s="73"/>
      <c r="REG2198" s="62"/>
      <c r="REI2198" s="73"/>
      <c r="REK2198" s="62"/>
      <c r="REM2198" s="73"/>
      <c r="REO2198" s="62"/>
      <c r="REQ2198" s="73"/>
      <c r="RES2198" s="62"/>
      <c r="REU2198" s="73"/>
      <c r="REW2198" s="62"/>
      <c r="REY2198" s="73"/>
      <c r="RFA2198" s="62"/>
      <c r="RFC2198" s="73"/>
      <c r="RFE2198" s="62"/>
      <c r="RFG2198" s="73"/>
      <c r="RFI2198" s="62"/>
      <c r="RFK2198" s="73"/>
      <c r="RFM2198" s="62"/>
      <c r="RFO2198" s="73"/>
      <c r="RFQ2198" s="62"/>
      <c r="RFS2198" s="73"/>
      <c r="RFU2198" s="62"/>
      <c r="RFW2198" s="73"/>
      <c r="RFY2198" s="62"/>
      <c r="RGA2198" s="73"/>
      <c r="RGC2198" s="62"/>
      <c r="RGE2198" s="73"/>
      <c r="RGG2198" s="62"/>
      <c r="RGI2198" s="73"/>
      <c r="RGK2198" s="62"/>
      <c r="RGM2198" s="73"/>
      <c r="RGO2198" s="62"/>
      <c r="RGQ2198" s="73"/>
      <c r="RGS2198" s="62"/>
      <c r="RGU2198" s="73"/>
      <c r="RGW2198" s="62"/>
      <c r="RGY2198" s="73"/>
      <c r="RHA2198" s="62"/>
      <c r="RHC2198" s="73"/>
      <c r="RHE2198" s="62"/>
      <c r="RHG2198" s="73"/>
      <c r="RHI2198" s="62"/>
      <c r="RHK2198" s="73"/>
      <c r="RHM2198" s="62"/>
      <c r="RHO2198" s="73"/>
      <c r="RHQ2198" s="62"/>
      <c r="RHS2198" s="73"/>
      <c r="RHU2198" s="62"/>
      <c r="RHW2198" s="73"/>
      <c r="RHY2198" s="62"/>
      <c r="RIA2198" s="73"/>
      <c r="RIC2198" s="62"/>
      <c r="RIE2198" s="73"/>
      <c r="RIG2198" s="62"/>
      <c r="RII2198" s="73"/>
      <c r="RIK2198" s="62"/>
      <c r="RIM2198" s="73"/>
      <c r="RIO2198" s="62"/>
      <c r="RIQ2198" s="73"/>
      <c r="RIS2198" s="62"/>
      <c r="RIU2198" s="73"/>
      <c r="RIW2198" s="62"/>
      <c r="RIY2198" s="73"/>
      <c r="RJA2198" s="62"/>
      <c r="RJC2198" s="73"/>
      <c r="RJE2198" s="62"/>
      <c r="RJG2198" s="73"/>
      <c r="RJI2198" s="62"/>
      <c r="RJK2198" s="73"/>
      <c r="RJM2198" s="62"/>
      <c r="RJO2198" s="73"/>
      <c r="RJQ2198" s="62"/>
      <c r="RJS2198" s="73"/>
      <c r="RJU2198" s="62"/>
      <c r="RJW2198" s="73"/>
      <c r="RJY2198" s="62"/>
      <c r="RKA2198" s="73"/>
      <c r="RKC2198" s="62"/>
      <c r="RKE2198" s="73"/>
      <c r="RKG2198" s="62"/>
      <c r="RKI2198" s="73"/>
      <c r="RKK2198" s="62"/>
      <c r="RKM2198" s="73"/>
      <c r="RKO2198" s="62"/>
      <c r="RKQ2198" s="73"/>
      <c r="RKS2198" s="62"/>
      <c r="RKU2198" s="73"/>
      <c r="RKW2198" s="62"/>
      <c r="RKY2198" s="73"/>
      <c r="RLA2198" s="62"/>
      <c r="RLC2198" s="73"/>
      <c r="RLE2198" s="62"/>
      <c r="RLG2198" s="73"/>
      <c r="RLI2198" s="62"/>
      <c r="RLK2198" s="73"/>
      <c r="RLM2198" s="62"/>
      <c r="RLO2198" s="73"/>
      <c r="RLQ2198" s="62"/>
      <c r="RLS2198" s="73"/>
      <c r="RLU2198" s="62"/>
      <c r="RLW2198" s="73"/>
      <c r="RLY2198" s="62"/>
      <c r="RMA2198" s="73"/>
      <c r="RMC2198" s="62"/>
      <c r="RME2198" s="73"/>
      <c r="RMG2198" s="62"/>
      <c r="RMI2198" s="73"/>
      <c r="RMK2198" s="62"/>
      <c r="RMM2198" s="73"/>
      <c r="RMO2198" s="62"/>
      <c r="RMQ2198" s="73"/>
      <c r="RMS2198" s="62"/>
      <c r="RMU2198" s="73"/>
      <c r="RMW2198" s="62"/>
      <c r="RMY2198" s="73"/>
      <c r="RNA2198" s="62"/>
      <c r="RNC2198" s="73"/>
      <c r="RNE2198" s="62"/>
      <c r="RNG2198" s="73"/>
      <c r="RNI2198" s="62"/>
      <c r="RNK2198" s="73"/>
      <c r="RNM2198" s="62"/>
      <c r="RNO2198" s="73"/>
      <c r="RNQ2198" s="62"/>
      <c r="RNS2198" s="73"/>
      <c r="RNU2198" s="62"/>
      <c r="RNW2198" s="73"/>
      <c r="RNY2198" s="62"/>
      <c r="ROA2198" s="73"/>
      <c r="ROC2198" s="62"/>
      <c r="ROE2198" s="73"/>
      <c r="ROG2198" s="62"/>
      <c r="ROI2198" s="73"/>
      <c r="ROK2198" s="62"/>
      <c r="ROM2198" s="73"/>
      <c r="ROO2198" s="62"/>
      <c r="ROQ2198" s="73"/>
      <c r="ROS2198" s="62"/>
      <c r="ROU2198" s="73"/>
      <c r="ROW2198" s="62"/>
      <c r="ROY2198" s="73"/>
      <c r="RPA2198" s="62"/>
      <c r="RPC2198" s="73"/>
      <c r="RPE2198" s="62"/>
      <c r="RPG2198" s="73"/>
      <c r="RPI2198" s="62"/>
      <c r="RPK2198" s="73"/>
      <c r="RPM2198" s="62"/>
      <c r="RPO2198" s="73"/>
      <c r="RPQ2198" s="62"/>
      <c r="RPS2198" s="73"/>
      <c r="RPU2198" s="62"/>
      <c r="RPW2198" s="73"/>
      <c r="RPY2198" s="62"/>
      <c r="RQA2198" s="73"/>
      <c r="RQC2198" s="62"/>
      <c r="RQE2198" s="73"/>
      <c r="RQG2198" s="62"/>
      <c r="RQI2198" s="73"/>
      <c r="RQK2198" s="62"/>
      <c r="RQM2198" s="73"/>
      <c r="RQO2198" s="62"/>
      <c r="RQQ2198" s="73"/>
      <c r="RQS2198" s="62"/>
      <c r="RQU2198" s="73"/>
      <c r="RQW2198" s="62"/>
      <c r="RQY2198" s="73"/>
      <c r="RRA2198" s="62"/>
      <c r="RRC2198" s="73"/>
      <c r="RRE2198" s="62"/>
      <c r="RRG2198" s="73"/>
      <c r="RRI2198" s="62"/>
      <c r="RRK2198" s="73"/>
      <c r="RRM2198" s="62"/>
      <c r="RRO2198" s="73"/>
      <c r="RRQ2198" s="62"/>
      <c r="RRS2198" s="73"/>
      <c r="RRU2198" s="62"/>
      <c r="RRW2198" s="73"/>
      <c r="RRY2198" s="62"/>
      <c r="RSA2198" s="73"/>
      <c r="RSC2198" s="62"/>
      <c r="RSE2198" s="73"/>
      <c r="RSG2198" s="62"/>
      <c r="RSI2198" s="73"/>
      <c r="RSK2198" s="62"/>
      <c r="RSM2198" s="73"/>
      <c r="RSO2198" s="62"/>
      <c r="RSQ2198" s="73"/>
      <c r="RSS2198" s="62"/>
      <c r="RSU2198" s="73"/>
      <c r="RSW2198" s="62"/>
      <c r="RSY2198" s="73"/>
      <c r="RTA2198" s="62"/>
      <c r="RTC2198" s="73"/>
      <c r="RTE2198" s="62"/>
      <c r="RTG2198" s="73"/>
      <c r="RTI2198" s="62"/>
      <c r="RTK2198" s="73"/>
      <c r="RTM2198" s="62"/>
      <c r="RTO2198" s="73"/>
      <c r="RTQ2198" s="62"/>
      <c r="RTS2198" s="73"/>
      <c r="RTU2198" s="62"/>
      <c r="RTW2198" s="73"/>
      <c r="RTY2198" s="62"/>
      <c r="RUA2198" s="73"/>
      <c r="RUC2198" s="62"/>
      <c r="RUE2198" s="73"/>
      <c r="RUG2198" s="62"/>
      <c r="RUI2198" s="73"/>
      <c r="RUK2198" s="62"/>
      <c r="RUM2198" s="73"/>
      <c r="RUO2198" s="62"/>
      <c r="RUQ2198" s="73"/>
      <c r="RUS2198" s="62"/>
      <c r="RUU2198" s="73"/>
      <c r="RUW2198" s="62"/>
      <c r="RUY2198" s="73"/>
      <c r="RVA2198" s="62"/>
      <c r="RVC2198" s="73"/>
      <c r="RVE2198" s="62"/>
      <c r="RVG2198" s="73"/>
      <c r="RVI2198" s="62"/>
      <c r="RVK2198" s="73"/>
      <c r="RVM2198" s="62"/>
      <c r="RVO2198" s="73"/>
      <c r="RVQ2198" s="62"/>
      <c r="RVS2198" s="73"/>
      <c r="RVU2198" s="62"/>
      <c r="RVW2198" s="73"/>
      <c r="RVY2198" s="62"/>
      <c r="RWA2198" s="73"/>
      <c r="RWC2198" s="62"/>
      <c r="RWE2198" s="73"/>
      <c r="RWG2198" s="62"/>
      <c r="RWI2198" s="73"/>
      <c r="RWK2198" s="62"/>
      <c r="RWM2198" s="73"/>
      <c r="RWO2198" s="62"/>
      <c r="RWQ2198" s="73"/>
      <c r="RWS2198" s="62"/>
      <c r="RWU2198" s="73"/>
      <c r="RWW2198" s="62"/>
      <c r="RWY2198" s="73"/>
      <c r="RXA2198" s="62"/>
      <c r="RXC2198" s="73"/>
      <c r="RXE2198" s="62"/>
      <c r="RXG2198" s="73"/>
      <c r="RXI2198" s="62"/>
      <c r="RXK2198" s="73"/>
      <c r="RXM2198" s="62"/>
      <c r="RXO2198" s="73"/>
      <c r="RXQ2198" s="62"/>
      <c r="RXS2198" s="73"/>
      <c r="RXU2198" s="62"/>
      <c r="RXW2198" s="73"/>
      <c r="RXY2198" s="62"/>
      <c r="RYA2198" s="73"/>
      <c r="RYC2198" s="62"/>
      <c r="RYE2198" s="73"/>
      <c r="RYG2198" s="62"/>
      <c r="RYI2198" s="73"/>
      <c r="RYK2198" s="62"/>
      <c r="RYM2198" s="73"/>
      <c r="RYO2198" s="62"/>
      <c r="RYQ2198" s="73"/>
      <c r="RYS2198" s="62"/>
      <c r="RYU2198" s="73"/>
      <c r="RYW2198" s="62"/>
      <c r="RYY2198" s="73"/>
      <c r="RZA2198" s="62"/>
      <c r="RZC2198" s="73"/>
      <c r="RZE2198" s="62"/>
      <c r="RZG2198" s="73"/>
      <c r="RZI2198" s="62"/>
      <c r="RZK2198" s="73"/>
      <c r="RZM2198" s="62"/>
      <c r="RZO2198" s="73"/>
      <c r="RZQ2198" s="62"/>
      <c r="RZS2198" s="73"/>
      <c r="RZU2198" s="62"/>
      <c r="RZW2198" s="73"/>
      <c r="RZY2198" s="62"/>
      <c r="SAA2198" s="73"/>
      <c r="SAC2198" s="62"/>
      <c r="SAE2198" s="73"/>
      <c r="SAG2198" s="62"/>
      <c r="SAI2198" s="73"/>
      <c r="SAK2198" s="62"/>
      <c r="SAM2198" s="73"/>
      <c r="SAO2198" s="62"/>
      <c r="SAQ2198" s="73"/>
      <c r="SAS2198" s="62"/>
      <c r="SAU2198" s="73"/>
      <c r="SAW2198" s="62"/>
      <c r="SAY2198" s="73"/>
      <c r="SBA2198" s="62"/>
      <c r="SBC2198" s="73"/>
      <c r="SBE2198" s="62"/>
      <c r="SBG2198" s="73"/>
      <c r="SBI2198" s="62"/>
      <c r="SBK2198" s="73"/>
      <c r="SBM2198" s="62"/>
      <c r="SBO2198" s="73"/>
      <c r="SBQ2198" s="62"/>
      <c r="SBS2198" s="73"/>
      <c r="SBU2198" s="62"/>
      <c r="SBW2198" s="73"/>
      <c r="SBY2198" s="62"/>
      <c r="SCA2198" s="73"/>
      <c r="SCC2198" s="62"/>
      <c r="SCE2198" s="73"/>
      <c r="SCG2198" s="62"/>
      <c r="SCI2198" s="73"/>
      <c r="SCK2198" s="62"/>
      <c r="SCM2198" s="73"/>
      <c r="SCO2198" s="62"/>
      <c r="SCQ2198" s="73"/>
      <c r="SCS2198" s="62"/>
      <c r="SCU2198" s="73"/>
      <c r="SCW2198" s="62"/>
      <c r="SCY2198" s="73"/>
      <c r="SDA2198" s="62"/>
      <c r="SDC2198" s="73"/>
      <c r="SDE2198" s="62"/>
      <c r="SDG2198" s="73"/>
      <c r="SDI2198" s="62"/>
      <c r="SDK2198" s="73"/>
      <c r="SDM2198" s="62"/>
      <c r="SDO2198" s="73"/>
      <c r="SDQ2198" s="62"/>
      <c r="SDS2198" s="73"/>
      <c r="SDU2198" s="62"/>
      <c r="SDW2198" s="73"/>
      <c r="SDY2198" s="62"/>
      <c r="SEA2198" s="73"/>
      <c r="SEC2198" s="62"/>
      <c r="SEE2198" s="73"/>
      <c r="SEG2198" s="62"/>
      <c r="SEI2198" s="73"/>
      <c r="SEK2198" s="62"/>
      <c r="SEM2198" s="73"/>
      <c r="SEO2198" s="62"/>
      <c r="SEQ2198" s="73"/>
      <c r="SES2198" s="62"/>
      <c r="SEU2198" s="73"/>
      <c r="SEW2198" s="62"/>
      <c r="SEY2198" s="73"/>
      <c r="SFA2198" s="62"/>
      <c r="SFC2198" s="73"/>
      <c r="SFE2198" s="62"/>
      <c r="SFG2198" s="73"/>
      <c r="SFI2198" s="62"/>
      <c r="SFK2198" s="73"/>
      <c r="SFM2198" s="62"/>
      <c r="SFO2198" s="73"/>
      <c r="SFQ2198" s="62"/>
      <c r="SFS2198" s="73"/>
      <c r="SFU2198" s="62"/>
      <c r="SFW2198" s="73"/>
      <c r="SFY2198" s="62"/>
      <c r="SGA2198" s="73"/>
      <c r="SGC2198" s="62"/>
      <c r="SGE2198" s="73"/>
      <c r="SGG2198" s="62"/>
      <c r="SGI2198" s="73"/>
      <c r="SGK2198" s="62"/>
      <c r="SGM2198" s="73"/>
      <c r="SGO2198" s="62"/>
      <c r="SGQ2198" s="73"/>
      <c r="SGS2198" s="62"/>
      <c r="SGU2198" s="73"/>
      <c r="SGW2198" s="62"/>
      <c r="SGY2198" s="73"/>
      <c r="SHA2198" s="62"/>
      <c r="SHC2198" s="73"/>
      <c r="SHE2198" s="62"/>
      <c r="SHG2198" s="73"/>
      <c r="SHI2198" s="62"/>
      <c r="SHK2198" s="73"/>
      <c r="SHM2198" s="62"/>
      <c r="SHO2198" s="73"/>
      <c r="SHQ2198" s="62"/>
      <c r="SHS2198" s="73"/>
      <c r="SHU2198" s="62"/>
      <c r="SHW2198" s="73"/>
      <c r="SHY2198" s="62"/>
      <c r="SIA2198" s="73"/>
      <c r="SIC2198" s="62"/>
      <c r="SIE2198" s="73"/>
      <c r="SIG2198" s="62"/>
      <c r="SII2198" s="73"/>
      <c r="SIK2198" s="62"/>
      <c r="SIM2198" s="73"/>
      <c r="SIO2198" s="62"/>
      <c r="SIQ2198" s="73"/>
      <c r="SIS2198" s="62"/>
      <c r="SIU2198" s="73"/>
      <c r="SIW2198" s="62"/>
      <c r="SIY2198" s="73"/>
      <c r="SJA2198" s="62"/>
      <c r="SJC2198" s="73"/>
      <c r="SJE2198" s="62"/>
      <c r="SJG2198" s="73"/>
      <c r="SJI2198" s="62"/>
      <c r="SJK2198" s="73"/>
      <c r="SJM2198" s="62"/>
      <c r="SJO2198" s="73"/>
      <c r="SJQ2198" s="62"/>
      <c r="SJS2198" s="73"/>
      <c r="SJU2198" s="62"/>
      <c r="SJW2198" s="73"/>
      <c r="SJY2198" s="62"/>
      <c r="SKA2198" s="73"/>
      <c r="SKC2198" s="62"/>
      <c r="SKE2198" s="73"/>
      <c r="SKG2198" s="62"/>
      <c r="SKI2198" s="73"/>
      <c r="SKK2198" s="62"/>
      <c r="SKM2198" s="73"/>
      <c r="SKO2198" s="62"/>
      <c r="SKQ2198" s="73"/>
      <c r="SKS2198" s="62"/>
      <c r="SKU2198" s="73"/>
      <c r="SKW2198" s="62"/>
      <c r="SKY2198" s="73"/>
      <c r="SLA2198" s="62"/>
      <c r="SLC2198" s="73"/>
      <c r="SLE2198" s="62"/>
      <c r="SLG2198" s="73"/>
      <c r="SLI2198" s="62"/>
      <c r="SLK2198" s="73"/>
      <c r="SLM2198" s="62"/>
      <c r="SLO2198" s="73"/>
      <c r="SLQ2198" s="62"/>
      <c r="SLS2198" s="73"/>
      <c r="SLU2198" s="62"/>
      <c r="SLW2198" s="73"/>
      <c r="SLY2198" s="62"/>
      <c r="SMA2198" s="73"/>
      <c r="SMC2198" s="62"/>
      <c r="SME2198" s="73"/>
      <c r="SMG2198" s="62"/>
      <c r="SMI2198" s="73"/>
      <c r="SMK2198" s="62"/>
      <c r="SMM2198" s="73"/>
      <c r="SMO2198" s="62"/>
      <c r="SMQ2198" s="73"/>
      <c r="SMS2198" s="62"/>
      <c r="SMU2198" s="73"/>
      <c r="SMW2198" s="62"/>
      <c r="SMY2198" s="73"/>
      <c r="SNA2198" s="62"/>
      <c r="SNC2198" s="73"/>
      <c r="SNE2198" s="62"/>
      <c r="SNG2198" s="73"/>
      <c r="SNI2198" s="62"/>
      <c r="SNK2198" s="73"/>
      <c r="SNM2198" s="62"/>
      <c r="SNO2198" s="73"/>
      <c r="SNQ2198" s="62"/>
      <c r="SNS2198" s="73"/>
      <c r="SNU2198" s="62"/>
      <c r="SNW2198" s="73"/>
      <c r="SNY2198" s="62"/>
      <c r="SOA2198" s="73"/>
      <c r="SOC2198" s="62"/>
      <c r="SOE2198" s="73"/>
      <c r="SOG2198" s="62"/>
      <c r="SOI2198" s="73"/>
      <c r="SOK2198" s="62"/>
      <c r="SOM2198" s="73"/>
      <c r="SOO2198" s="62"/>
      <c r="SOQ2198" s="73"/>
      <c r="SOS2198" s="62"/>
      <c r="SOU2198" s="73"/>
      <c r="SOW2198" s="62"/>
      <c r="SOY2198" s="73"/>
      <c r="SPA2198" s="62"/>
      <c r="SPC2198" s="73"/>
      <c r="SPE2198" s="62"/>
      <c r="SPG2198" s="73"/>
      <c r="SPI2198" s="62"/>
      <c r="SPK2198" s="73"/>
      <c r="SPM2198" s="62"/>
      <c r="SPO2198" s="73"/>
      <c r="SPQ2198" s="62"/>
      <c r="SPS2198" s="73"/>
      <c r="SPU2198" s="62"/>
      <c r="SPW2198" s="73"/>
      <c r="SPY2198" s="62"/>
      <c r="SQA2198" s="73"/>
      <c r="SQC2198" s="62"/>
      <c r="SQE2198" s="73"/>
      <c r="SQG2198" s="62"/>
      <c r="SQI2198" s="73"/>
      <c r="SQK2198" s="62"/>
      <c r="SQM2198" s="73"/>
      <c r="SQO2198" s="62"/>
      <c r="SQQ2198" s="73"/>
      <c r="SQS2198" s="62"/>
      <c r="SQU2198" s="73"/>
      <c r="SQW2198" s="62"/>
      <c r="SQY2198" s="73"/>
      <c r="SRA2198" s="62"/>
      <c r="SRC2198" s="73"/>
      <c r="SRE2198" s="62"/>
      <c r="SRG2198" s="73"/>
      <c r="SRI2198" s="62"/>
      <c r="SRK2198" s="73"/>
      <c r="SRM2198" s="62"/>
      <c r="SRO2198" s="73"/>
      <c r="SRQ2198" s="62"/>
      <c r="SRS2198" s="73"/>
      <c r="SRU2198" s="62"/>
      <c r="SRW2198" s="73"/>
      <c r="SRY2198" s="62"/>
      <c r="SSA2198" s="73"/>
      <c r="SSC2198" s="62"/>
      <c r="SSE2198" s="73"/>
      <c r="SSG2198" s="62"/>
      <c r="SSI2198" s="73"/>
      <c r="SSK2198" s="62"/>
      <c r="SSM2198" s="73"/>
      <c r="SSO2198" s="62"/>
      <c r="SSQ2198" s="73"/>
      <c r="SSS2198" s="62"/>
      <c r="SSU2198" s="73"/>
      <c r="SSW2198" s="62"/>
      <c r="SSY2198" s="73"/>
      <c r="STA2198" s="62"/>
      <c r="STC2198" s="73"/>
      <c r="STE2198" s="62"/>
      <c r="STG2198" s="73"/>
      <c r="STI2198" s="62"/>
      <c r="STK2198" s="73"/>
      <c r="STM2198" s="62"/>
      <c r="STO2198" s="73"/>
      <c r="STQ2198" s="62"/>
      <c r="STS2198" s="73"/>
      <c r="STU2198" s="62"/>
      <c r="STW2198" s="73"/>
      <c r="STY2198" s="62"/>
      <c r="SUA2198" s="73"/>
      <c r="SUC2198" s="62"/>
      <c r="SUE2198" s="73"/>
      <c r="SUG2198" s="62"/>
      <c r="SUI2198" s="73"/>
      <c r="SUK2198" s="62"/>
      <c r="SUM2198" s="73"/>
      <c r="SUO2198" s="62"/>
      <c r="SUQ2198" s="73"/>
      <c r="SUS2198" s="62"/>
      <c r="SUU2198" s="73"/>
      <c r="SUW2198" s="62"/>
      <c r="SUY2198" s="73"/>
      <c r="SVA2198" s="62"/>
      <c r="SVC2198" s="73"/>
      <c r="SVE2198" s="62"/>
      <c r="SVG2198" s="73"/>
      <c r="SVI2198" s="62"/>
      <c r="SVK2198" s="73"/>
      <c r="SVM2198" s="62"/>
      <c r="SVO2198" s="73"/>
      <c r="SVQ2198" s="62"/>
      <c r="SVS2198" s="73"/>
      <c r="SVU2198" s="62"/>
      <c r="SVW2198" s="73"/>
      <c r="SVY2198" s="62"/>
      <c r="SWA2198" s="73"/>
      <c r="SWC2198" s="62"/>
      <c r="SWE2198" s="73"/>
      <c r="SWG2198" s="62"/>
      <c r="SWI2198" s="73"/>
      <c r="SWK2198" s="62"/>
      <c r="SWM2198" s="73"/>
      <c r="SWO2198" s="62"/>
      <c r="SWQ2198" s="73"/>
      <c r="SWS2198" s="62"/>
      <c r="SWU2198" s="73"/>
      <c r="SWW2198" s="62"/>
      <c r="SWY2198" s="73"/>
      <c r="SXA2198" s="62"/>
      <c r="SXC2198" s="73"/>
      <c r="SXE2198" s="62"/>
      <c r="SXG2198" s="73"/>
      <c r="SXI2198" s="62"/>
      <c r="SXK2198" s="73"/>
      <c r="SXM2198" s="62"/>
      <c r="SXO2198" s="73"/>
      <c r="SXQ2198" s="62"/>
      <c r="SXS2198" s="73"/>
      <c r="SXU2198" s="62"/>
      <c r="SXW2198" s="73"/>
      <c r="SXY2198" s="62"/>
      <c r="SYA2198" s="73"/>
      <c r="SYC2198" s="62"/>
      <c r="SYE2198" s="73"/>
      <c r="SYG2198" s="62"/>
      <c r="SYI2198" s="73"/>
      <c r="SYK2198" s="62"/>
      <c r="SYM2198" s="73"/>
      <c r="SYO2198" s="62"/>
      <c r="SYQ2198" s="73"/>
      <c r="SYS2198" s="62"/>
      <c r="SYU2198" s="73"/>
      <c r="SYW2198" s="62"/>
      <c r="SYY2198" s="73"/>
      <c r="SZA2198" s="62"/>
      <c r="SZC2198" s="73"/>
      <c r="SZE2198" s="62"/>
      <c r="SZG2198" s="73"/>
      <c r="SZI2198" s="62"/>
      <c r="SZK2198" s="73"/>
      <c r="SZM2198" s="62"/>
      <c r="SZO2198" s="73"/>
      <c r="SZQ2198" s="62"/>
      <c r="SZS2198" s="73"/>
      <c r="SZU2198" s="62"/>
      <c r="SZW2198" s="73"/>
      <c r="SZY2198" s="62"/>
      <c r="TAA2198" s="73"/>
      <c r="TAC2198" s="62"/>
      <c r="TAE2198" s="73"/>
      <c r="TAG2198" s="62"/>
      <c r="TAI2198" s="73"/>
      <c r="TAK2198" s="62"/>
      <c r="TAM2198" s="73"/>
      <c r="TAO2198" s="62"/>
      <c r="TAQ2198" s="73"/>
      <c r="TAS2198" s="62"/>
      <c r="TAU2198" s="73"/>
      <c r="TAW2198" s="62"/>
      <c r="TAY2198" s="73"/>
      <c r="TBA2198" s="62"/>
      <c r="TBC2198" s="73"/>
      <c r="TBE2198" s="62"/>
      <c r="TBG2198" s="73"/>
      <c r="TBI2198" s="62"/>
      <c r="TBK2198" s="73"/>
      <c r="TBM2198" s="62"/>
      <c r="TBO2198" s="73"/>
      <c r="TBQ2198" s="62"/>
      <c r="TBS2198" s="73"/>
      <c r="TBU2198" s="62"/>
      <c r="TBW2198" s="73"/>
      <c r="TBY2198" s="62"/>
      <c r="TCA2198" s="73"/>
      <c r="TCC2198" s="62"/>
      <c r="TCE2198" s="73"/>
      <c r="TCG2198" s="62"/>
      <c r="TCI2198" s="73"/>
      <c r="TCK2198" s="62"/>
      <c r="TCM2198" s="73"/>
      <c r="TCO2198" s="62"/>
      <c r="TCQ2198" s="73"/>
      <c r="TCS2198" s="62"/>
      <c r="TCU2198" s="73"/>
      <c r="TCW2198" s="62"/>
      <c r="TCY2198" s="73"/>
      <c r="TDA2198" s="62"/>
      <c r="TDC2198" s="73"/>
      <c r="TDE2198" s="62"/>
      <c r="TDG2198" s="73"/>
      <c r="TDI2198" s="62"/>
      <c r="TDK2198" s="73"/>
      <c r="TDM2198" s="62"/>
      <c r="TDO2198" s="73"/>
      <c r="TDQ2198" s="62"/>
      <c r="TDS2198" s="73"/>
      <c r="TDU2198" s="62"/>
      <c r="TDW2198" s="73"/>
      <c r="TDY2198" s="62"/>
      <c r="TEA2198" s="73"/>
      <c r="TEC2198" s="62"/>
      <c r="TEE2198" s="73"/>
      <c r="TEG2198" s="62"/>
      <c r="TEI2198" s="73"/>
      <c r="TEK2198" s="62"/>
      <c r="TEM2198" s="73"/>
      <c r="TEO2198" s="62"/>
      <c r="TEQ2198" s="73"/>
      <c r="TES2198" s="62"/>
      <c r="TEU2198" s="73"/>
      <c r="TEW2198" s="62"/>
      <c r="TEY2198" s="73"/>
      <c r="TFA2198" s="62"/>
      <c r="TFC2198" s="73"/>
      <c r="TFE2198" s="62"/>
      <c r="TFG2198" s="73"/>
      <c r="TFI2198" s="62"/>
      <c r="TFK2198" s="73"/>
      <c r="TFM2198" s="62"/>
      <c r="TFO2198" s="73"/>
      <c r="TFQ2198" s="62"/>
      <c r="TFS2198" s="73"/>
      <c r="TFU2198" s="62"/>
      <c r="TFW2198" s="73"/>
      <c r="TFY2198" s="62"/>
      <c r="TGA2198" s="73"/>
      <c r="TGC2198" s="62"/>
      <c r="TGE2198" s="73"/>
      <c r="TGG2198" s="62"/>
      <c r="TGI2198" s="73"/>
      <c r="TGK2198" s="62"/>
      <c r="TGM2198" s="73"/>
      <c r="TGO2198" s="62"/>
      <c r="TGQ2198" s="73"/>
      <c r="TGS2198" s="62"/>
      <c r="TGU2198" s="73"/>
      <c r="TGW2198" s="62"/>
      <c r="TGY2198" s="73"/>
      <c r="THA2198" s="62"/>
      <c r="THC2198" s="73"/>
      <c r="THE2198" s="62"/>
      <c r="THG2198" s="73"/>
      <c r="THI2198" s="62"/>
      <c r="THK2198" s="73"/>
      <c r="THM2198" s="62"/>
      <c r="THO2198" s="73"/>
      <c r="THQ2198" s="62"/>
      <c r="THS2198" s="73"/>
      <c r="THU2198" s="62"/>
      <c r="THW2198" s="73"/>
      <c r="THY2198" s="62"/>
      <c r="TIA2198" s="73"/>
      <c r="TIC2198" s="62"/>
      <c r="TIE2198" s="73"/>
      <c r="TIG2198" s="62"/>
      <c r="TII2198" s="73"/>
      <c r="TIK2198" s="62"/>
      <c r="TIM2198" s="73"/>
      <c r="TIO2198" s="62"/>
      <c r="TIQ2198" s="73"/>
      <c r="TIS2198" s="62"/>
      <c r="TIU2198" s="73"/>
      <c r="TIW2198" s="62"/>
      <c r="TIY2198" s="73"/>
      <c r="TJA2198" s="62"/>
      <c r="TJC2198" s="73"/>
      <c r="TJE2198" s="62"/>
      <c r="TJG2198" s="73"/>
      <c r="TJI2198" s="62"/>
      <c r="TJK2198" s="73"/>
      <c r="TJM2198" s="62"/>
      <c r="TJO2198" s="73"/>
      <c r="TJQ2198" s="62"/>
      <c r="TJS2198" s="73"/>
      <c r="TJU2198" s="62"/>
      <c r="TJW2198" s="73"/>
      <c r="TJY2198" s="62"/>
      <c r="TKA2198" s="73"/>
      <c r="TKC2198" s="62"/>
      <c r="TKE2198" s="73"/>
      <c r="TKG2198" s="62"/>
      <c r="TKI2198" s="73"/>
      <c r="TKK2198" s="62"/>
      <c r="TKM2198" s="73"/>
      <c r="TKO2198" s="62"/>
      <c r="TKQ2198" s="73"/>
      <c r="TKS2198" s="62"/>
      <c r="TKU2198" s="73"/>
      <c r="TKW2198" s="62"/>
      <c r="TKY2198" s="73"/>
      <c r="TLA2198" s="62"/>
      <c r="TLC2198" s="73"/>
      <c r="TLE2198" s="62"/>
      <c r="TLG2198" s="73"/>
      <c r="TLI2198" s="62"/>
      <c r="TLK2198" s="73"/>
      <c r="TLM2198" s="62"/>
      <c r="TLO2198" s="73"/>
      <c r="TLQ2198" s="62"/>
      <c r="TLS2198" s="73"/>
      <c r="TLU2198" s="62"/>
      <c r="TLW2198" s="73"/>
      <c r="TLY2198" s="62"/>
      <c r="TMA2198" s="73"/>
      <c r="TMC2198" s="62"/>
      <c r="TME2198" s="73"/>
      <c r="TMG2198" s="62"/>
      <c r="TMI2198" s="73"/>
      <c r="TMK2198" s="62"/>
      <c r="TMM2198" s="73"/>
      <c r="TMO2198" s="62"/>
      <c r="TMQ2198" s="73"/>
      <c r="TMS2198" s="62"/>
      <c r="TMU2198" s="73"/>
      <c r="TMW2198" s="62"/>
      <c r="TMY2198" s="73"/>
      <c r="TNA2198" s="62"/>
      <c r="TNC2198" s="73"/>
      <c r="TNE2198" s="62"/>
      <c r="TNG2198" s="73"/>
      <c r="TNI2198" s="62"/>
      <c r="TNK2198" s="73"/>
      <c r="TNM2198" s="62"/>
      <c r="TNO2198" s="73"/>
      <c r="TNQ2198" s="62"/>
      <c r="TNS2198" s="73"/>
      <c r="TNU2198" s="62"/>
      <c r="TNW2198" s="73"/>
      <c r="TNY2198" s="62"/>
      <c r="TOA2198" s="73"/>
      <c r="TOC2198" s="62"/>
      <c r="TOE2198" s="73"/>
      <c r="TOG2198" s="62"/>
      <c r="TOI2198" s="73"/>
      <c r="TOK2198" s="62"/>
      <c r="TOM2198" s="73"/>
      <c r="TOO2198" s="62"/>
      <c r="TOQ2198" s="73"/>
      <c r="TOS2198" s="62"/>
      <c r="TOU2198" s="73"/>
      <c r="TOW2198" s="62"/>
      <c r="TOY2198" s="73"/>
      <c r="TPA2198" s="62"/>
      <c r="TPC2198" s="73"/>
      <c r="TPE2198" s="62"/>
      <c r="TPG2198" s="73"/>
      <c r="TPI2198" s="62"/>
      <c r="TPK2198" s="73"/>
      <c r="TPM2198" s="62"/>
      <c r="TPO2198" s="73"/>
      <c r="TPQ2198" s="62"/>
      <c r="TPS2198" s="73"/>
      <c r="TPU2198" s="62"/>
      <c r="TPW2198" s="73"/>
      <c r="TPY2198" s="62"/>
      <c r="TQA2198" s="73"/>
      <c r="TQC2198" s="62"/>
      <c r="TQE2198" s="73"/>
      <c r="TQG2198" s="62"/>
      <c r="TQI2198" s="73"/>
      <c r="TQK2198" s="62"/>
      <c r="TQM2198" s="73"/>
      <c r="TQO2198" s="62"/>
      <c r="TQQ2198" s="73"/>
      <c r="TQS2198" s="62"/>
      <c r="TQU2198" s="73"/>
      <c r="TQW2198" s="62"/>
      <c r="TQY2198" s="73"/>
      <c r="TRA2198" s="62"/>
      <c r="TRC2198" s="73"/>
      <c r="TRE2198" s="62"/>
      <c r="TRG2198" s="73"/>
      <c r="TRI2198" s="62"/>
      <c r="TRK2198" s="73"/>
      <c r="TRM2198" s="62"/>
      <c r="TRO2198" s="73"/>
      <c r="TRQ2198" s="62"/>
      <c r="TRS2198" s="73"/>
      <c r="TRU2198" s="62"/>
      <c r="TRW2198" s="73"/>
      <c r="TRY2198" s="62"/>
      <c r="TSA2198" s="73"/>
      <c r="TSC2198" s="62"/>
      <c r="TSE2198" s="73"/>
      <c r="TSG2198" s="62"/>
      <c r="TSI2198" s="73"/>
      <c r="TSK2198" s="62"/>
      <c r="TSM2198" s="73"/>
      <c r="TSO2198" s="62"/>
      <c r="TSQ2198" s="73"/>
      <c r="TSS2198" s="62"/>
      <c r="TSU2198" s="73"/>
      <c r="TSW2198" s="62"/>
      <c r="TSY2198" s="73"/>
      <c r="TTA2198" s="62"/>
      <c r="TTC2198" s="73"/>
      <c r="TTE2198" s="62"/>
      <c r="TTG2198" s="73"/>
      <c r="TTI2198" s="62"/>
      <c r="TTK2198" s="73"/>
      <c r="TTM2198" s="62"/>
      <c r="TTO2198" s="73"/>
      <c r="TTQ2198" s="62"/>
      <c r="TTS2198" s="73"/>
      <c r="TTU2198" s="62"/>
      <c r="TTW2198" s="73"/>
      <c r="TTY2198" s="62"/>
      <c r="TUA2198" s="73"/>
      <c r="TUC2198" s="62"/>
      <c r="TUE2198" s="73"/>
      <c r="TUG2198" s="62"/>
      <c r="TUI2198" s="73"/>
      <c r="TUK2198" s="62"/>
      <c r="TUM2198" s="73"/>
      <c r="TUO2198" s="62"/>
      <c r="TUQ2198" s="73"/>
      <c r="TUS2198" s="62"/>
      <c r="TUU2198" s="73"/>
      <c r="TUW2198" s="62"/>
      <c r="TUY2198" s="73"/>
      <c r="TVA2198" s="62"/>
      <c r="TVC2198" s="73"/>
      <c r="TVE2198" s="62"/>
      <c r="TVG2198" s="73"/>
      <c r="TVI2198" s="62"/>
      <c r="TVK2198" s="73"/>
      <c r="TVM2198" s="62"/>
      <c r="TVO2198" s="73"/>
      <c r="TVQ2198" s="62"/>
      <c r="TVS2198" s="73"/>
      <c r="TVU2198" s="62"/>
      <c r="TVW2198" s="73"/>
      <c r="TVY2198" s="62"/>
      <c r="TWA2198" s="73"/>
      <c r="TWC2198" s="62"/>
      <c r="TWE2198" s="73"/>
      <c r="TWG2198" s="62"/>
      <c r="TWI2198" s="73"/>
      <c r="TWK2198" s="62"/>
      <c r="TWM2198" s="73"/>
      <c r="TWO2198" s="62"/>
      <c r="TWQ2198" s="73"/>
      <c r="TWS2198" s="62"/>
      <c r="TWU2198" s="73"/>
      <c r="TWW2198" s="62"/>
      <c r="TWY2198" s="73"/>
      <c r="TXA2198" s="62"/>
      <c r="TXC2198" s="73"/>
      <c r="TXE2198" s="62"/>
      <c r="TXG2198" s="73"/>
      <c r="TXI2198" s="62"/>
      <c r="TXK2198" s="73"/>
      <c r="TXM2198" s="62"/>
      <c r="TXO2198" s="73"/>
      <c r="TXQ2198" s="62"/>
      <c r="TXS2198" s="73"/>
      <c r="TXU2198" s="62"/>
      <c r="TXW2198" s="73"/>
      <c r="TXY2198" s="62"/>
      <c r="TYA2198" s="73"/>
      <c r="TYC2198" s="62"/>
      <c r="TYE2198" s="73"/>
      <c r="TYG2198" s="62"/>
      <c r="TYI2198" s="73"/>
      <c r="TYK2198" s="62"/>
      <c r="TYM2198" s="73"/>
      <c r="TYO2198" s="62"/>
      <c r="TYQ2198" s="73"/>
      <c r="TYS2198" s="62"/>
      <c r="TYU2198" s="73"/>
      <c r="TYW2198" s="62"/>
      <c r="TYY2198" s="73"/>
      <c r="TZA2198" s="62"/>
      <c r="TZC2198" s="73"/>
      <c r="TZE2198" s="62"/>
      <c r="TZG2198" s="73"/>
      <c r="TZI2198" s="62"/>
      <c r="TZK2198" s="73"/>
      <c r="TZM2198" s="62"/>
      <c r="TZO2198" s="73"/>
      <c r="TZQ2198" s="62"/>
      <c r="TZS2198" s="73"/>
      <c r="TZU2198" s="62"/>
      <c r="TZW2198" s="73"/>
      <c r="TZY2198" s="62"/>
      <c r="UAA2198" s="73"/>
      <c r="UAC2198" s="62"/>
      <c r="UAE2198" s="73"/>
      <c r="UAG2198" s="62"/>
      <c r="UAI2198" s="73"/>
      <c r="UAK2198" s="62"/>
      <c r="UAM2198" s="73"/>
      <c r="UAO2198" s="62"/>
      <c r="UAQ2198" s="73"/>
      <c r="UAS2198" s="62"/>
      <c r="UAU2198" s="73"/>
      <c r="UAW2198" s="62"/>
      <c r="UAY2198" s="73"/>
      <c r="UBA2198" s="62"/>
      <c r="UBC2198" s="73"/>
      <c r="UBE2198" s="62"/>
      <c r="UBG2198" s="73"/>
      <c r="UBI2198" s="62"/>
      <c r="UBK2198" s="73"/>
      <c r="UBM2198" s="62"/>
      <c r="UBO2198" s="73"/>
      <c r="UBQ2198" s="62"/>
      <c r="UBS2198" s="73"/>
      <c r="UBU2198" s="62"/>
      <c r="UBW2198" s="73"/>
      <c r="UBY2198" s="62"/>
      <c r="UCA2198" s="73"/>
      <c r="UCC2198" s="62"/>
      <c r="UCE2198" s="73"/>
      <c r="UCG2198" s="62"/>
      <c r="UCI2198" s="73"/>
      <c r="UCK2198" s="62"/>
      <c r="UCM2198" s="73"/>
      <c r="UCO2198" s="62"/>
      <c r="UCQ2198" s="73"/>
      <c r="UCS2198" s="62"/>
      <c r="UCU2198" s="73"/>
      <c r="UCW2198" s="62"/>
      <c r="UCY2198" s="73"/>
      <c r="UDA2198" s="62"/>
      <c r="UDC2198" s="73"/>
      <c r="UDE2198" s="62"/>
      <c r="UDG2198" s="73"/>
      <c r="UDI2198" s="62"/>
      <c r="UDK2198" s="73"/>
      <c r="UDM2198" s="62"/>
      <c r="UDO2198" s="73"/>
      <c r="UDQ2198" s="62"/>
      <c r="UDS2198" s="73"/>
      <c r="UDU2198" s="62"/>
      <c r="UDW2198" s="73"/>
      <c r="UDY2198" s="62"/>
      <c r="UEA2198" s="73"/>
      <c r="UEC2198" s="62"/>
      <c r="UEE2198" s="73"/>
      <c r="UEG2198" s="62"/>
      <c r="UEI2198" s="73"/>
      <c r="UEK2198" s="62"/>
      <c r="UEM2198" s="73"/>
      <c r="UEO2198" s="62"/>
      <c r="UEQ2198" s="73"/>
      <c r="UES2198" s="62"/>
      <c r="UEU2198" s="73"/>
      <c r="UEW2198" s="62"/>
      <c r="UEY2198" s="73"/>
      <c r="UFA2198" s="62"/>
      <c r="UFC2198" s="73"/>
      <c r="UFE2198" s="62"/>
      <c r="UFG2198" s="73"/>
      <c r="UFI2198" s="62"/>
      <c r="UFK2198" s="73"/>
      <c r="UFM2198" s="62"/>
      <c r="UFO2198" s="73"/>
      <c r="UFQ2198" s="62"/>
      <c r="UFS2198" s="73"/>
      <c r="UFU2198" s="62"/>
      <c r="UFW2198" s="73"/>
      <c r="UFY2198" s="62"/>
      <c r="UGA2198" s="73"/>
      <c r="UGC2198" s="62"/>
      <c r="UGE2198" s="73"/>
      <c r="UGG2198" s="62"/>
      <c r="UGI2198" s="73"/>
      <c r="UGK2198" s="62"/>
      <c r="UGM2198" s="73"/>
      <c r="UGO2198" s="62"/>
      <c r="UGQ2198" s="73"/>
      <c r="UGS2198" s="62"/>
      <c r="UGU2198" s="73"/>
      <c r="UGW2198" s="62"/>
      <c r="UGY2198" s="73"/>
      <c r="UHA2198" s="62"/>
      <c r="UHC2198" s="73"/>
      <c r="UHE2198" s="62"/>
      <c r="UHG2198" s="73"/>
      <c r="UHI2198" s="62"/>
      <c r="UHK2198" s="73"/>
      <c r="UHM2198" s="62"/>
      <c r="UHO2198" s="73"/>
      <c r="UHQ2198" s="62"/>
      <c r="UHS2198" s="73"/>
      <c r="UHU2198" s="62"/>
      <c r="UHW2198" s="73"/>
      <c r="UHY2198" s="62"/>
      <c r="UIA2198" s="73"/>
      <c r="UIC2198" s="62"/>
      <c r="UIE2198" s="73"/>
      <c r="UIG2198" s="62"/>
      <c r="UII2198" s="73"/>
      <c r="UIK2198" s="62"/>
      <c r="UIM2198" s="73"/>
      <c r="UIO2198" s="62"/>
      <c r="UIQ2198" s="73"/>
      <c r="UIS2198" s="62"/>
      <c r="UIU2198" s="73"/>
      <c r="UIW2198" s="62"/>
      <c r="UIY2198" s="73"/>
      <c r="UJA2198" s="62"/>
      <c r="UJC2198" s="73"/>
      <c r="UJE2198" s="62"/>
      <c r="UJG2198" s="73"/>
      <c r="UJI2198" s="62"/>
      <c r="UJK2198" s="73"/>
      <c r="UJM2198" s="62"/>
      <c r="UJO2198" s="73"/>
      <c r="UJQ2198" s="62"/>
      <c r="UJS2198" s="73"/>
      <c r="UJU2198" s="62"/>
      <c r="UJW2198" s="73"/>
      <c r="UJY2198" s="62"/>
      <c r="UKA2198" s="73"/>
      <c r="UKC2198" s="62"/>
      <c r="UKE2198" s="73"/>
      <c r="UKG2198" s="62"/>
      <c r="UKI2198" s="73"/>
      <c r="UKK2198" s="62"/>
      <c r="UKM2198" s="73"/>
      <c r="UKO2198" s="62"/>
      <c r="UKQ2198" s="73"/>
      <c r="UKS2198" s="62"/>
      <c r="UKU2198" s="73"/>
      <c r="UKW2198" s="62"/>
      <c r="UKY2198" s="73"/>
      <c r="ULA2198" s="62"/>
      <c r="ULC2198" s="73"/>
      <c r="ULE2198" s="62"/>
      <c r="ULG2198" s="73"/>
      <c r="ULI2198" s="62"/>
      <c r="ULK2198" s="73"/>
      <c r="ULM2198" s="62"/>
      <c r="ULO2198" s="73"/>
      <c r="ULQ2198" s="62"/>
      <c r="ULS2198" s="73"/>
      <c r="ULU2198" s="62"/>
      <c r="ULW2198" s="73"/>
      <c r="ULY2198" s="62"/>
      <c r="UMA2198" s="73"/>
      <c r="UMC2198" s="62"/>
      <c r="UME2198" s="73"/>
      <c r="UMG2198" s="62"/>
      <c r="UMI2198" s="73"/>
      <c r="UMK2198" s="62"/>
      <c r="UMM2198" s="73"/>
      <c r="UMO2198" s="62"/>
      <c r="UMQ2198" s="73"/>
      <c r="UMS2198" s="62"/>
      <c r="UMU2198" s="73"/>
      <c r="UMW2198" s="62"/>
      <c r="UMY2198" s="73"/>
      <c r="UNA2198" s="62"/>
      <c r="UNC2198" s="73"/>
      <c r="UNE2198" s="62"/>
      <c r="UNG2198" s="73"/>
      <c r="UNI2198" s="62"/>
      <c r="UNK2198" s="73"/>
      <c r="UNM2198" s="62"/>
      <c r="UNO2198" s="73"/>
      <c r="UNQ2198" s="62"/>
      <c r="UNS2198" s="73"/>
      <c r="UNU2198" s="62"/>
      <c r="UNW2198" s="73"/>
      <c r="UNY2198" s="62"/>
      <c r="UOA2198" s="73"/>
      <c r="UOC2198" s="62"/>
      <c r="UOE2198" s="73"/>
      <c r="UOG2198" s="62"/>
      <c r="UOI2198" s="73"/>
      <c r="UOK2198" s="62"/>
      <c r="UOM2198" s="73"/>
      <c r="UOO2198" s="62"/>
      <c r="UOQ2198" s="73"/>
      <c r="UOS2198" s="62"/>
      <c r="UOU2198" s="73"/>
      <c r="UOW2198" s="62"/>
      <c r="UOY2198" s="73"/>
      <c r="UPA2198" s="62"/>
      <c r="UPC2198" s="73"/>
      <c r="UPE2198" s="62"/>
      <c r="UPG2198" s="73"/>
      <c r="UPI2198" s="62"/>
      <c r="UPK2198" s="73"/>
      <c r="UPM2198" s="62"/>
      <c r="UPO2198" s="73"/>
      <c r="UPQ2198" s="62"/>
      <c r="UPS2198" s="73"/>
      <c r="UPU2198" s="62"/>
      <c r="UPW2198" s="73"/>
      <c r="UPY2198" s="62"/>
      <c r="UQA2198" s="73"/>
      <c r="UQC2198" s="62"/>
      <c r="UQE2198" s="73"/>
      <c r="UQG2198" s="62"/>
      <c r="UQI2198" s="73"/>
      <c r="UQK2198" s="62"/>
      <c r="UQM2198" s="73"/>
      <c r="UQO2198" s="62"/>
      <c r="UQQ2198" s="73"/>
      <c r="UQS2198" s="62"/>
      <c r="UQU2198" s="73"/>
      <c r="UQW2198" s="62"/>
      <c r="UQY2198" s="73"/>
      <c r="URA2198" s="62"/>
      <c r="URC2198" s="73"/>
      <c r="URE2198" s="62"/>
      <c r="URG2198" s="73"/>
      <c r="URI2198" s="62"/>
      <c r="URK2198" s="73"/>
      <c r="URM2198" s="62"/>
      <c r="URO2198" s="73"/>
      <c r="URQ2198" s="62"/>
      <c r="URS2198" s="73"/>
      <c r="URU2198" s="62"/>
      <c r="URW2198" s="73"/>
      <c r="URY2198" s="62"/>
      <c r="USA2198" s="73"/>
      <c r="USC2198" s="62"/>
      <c r="USE2198" s="73"/>
      <c r="USG2198" s="62"/>
      <c r="USI2198" s="73"/>
      <c r="USK2198" s="62"/>
      <c r="USM2198" s="73"/>
      <c r="USO2198" s="62"/>
      <c r="USQ2198" s="73"/>
      <c r="USS2198" s="62"/>
      <c r="USU2198" s="73"/>
      <c r="USW2198" s="62"/>
      <c r="USY2198" s="73"/>
      <c r="UTA2198" s="62"/>
      <c r="UTC2198" s="73"/>
      <c r="UTE2198" s="62"/>
      <c r="UTG2198" s="73"/>
      <c r="UTI2198" s="62"/>
      <c r="UTK2198" s="73"/>
      <c r="UTM2198" s="62"/>
      <c r="UTO2198" s="73"/>
      <c r="UTQ2198" s="62"/>
      <c r="UTS2198" s="73"/>
      <c r="UTU2198" s="62"/>
      <c r="UTW2198" s="73"/>
      <c r="UTY2198" s="62"/>
      <c r="UUA2198" s="73"/>
      <c r="UUC2198" s="62"/>
      <c r="UUE2198" s="73"/>
      <c r="UUG2198" s="62"/>
      <c r="UUI2198" s="73"/>
      <c r="UUK2198" s="62"/>
      <c r="UUM2198" s="73"/>
      <c r="UUO2198" s="62"/>
      <c r="UUQ2198" s="73"/>
      <c r="UUS2198" s="62"/>
      <c r="UUU2198" s="73"/>
      <c r="UUW2198" s="62"/>
      <c r="UUY2198" s="73"/>
      <c r="UVA2198" s="62"/>
      <c r="UVC2198" s="73"/>
      <c r="UVE2198" s="62"/>
      <c r="UVG2198" s="73"/>
      <c r="UVI2198" s="62"/>
      <c r="UVK2198" s="73"/>
      <c r="UVM2198" s="62"/>
      <c r="UVO2198" s="73"/>
      <c r="UVQ2198" s="62"/>
      <c r="UVS2198" s="73"/>
      <c r="UVU2198" s="62"/>
      <c r="UVW2198" s="73"/>
      <c r="UVY2198" s="62"/>
      <c r="UWA2198" s="73"/>
      <c r="UWC2198" s="62"/>
      <c r="UWE2198" s="73"/>
      <c r="UWG2198" s="62"/>
      <c r="UWI2198" s="73"/>
      <c r="UWK2198" s="62"/>
      <c r="UWM2198" s="73"/>
      <c r="UWO2198" s="62"/>
      <c r="UWQ2198" s="73"/>
      <c r="UWS2198" s="62"/>
      <c r="UWU2198" s="73"/>
      <c r="UWW2198" s="62"/>
      <c r="UWY2198" s="73"/>
      <c r="UXA2198" s="62"/>
      <c r="UXC2198" s="73"/>
      <c r="UXE2198" s="62"/>
      <c r="UXG2198" s="73"/>
      <c r="UXI2198" s="62"/>
      <c r="UXK2198" s="73"/>
      <c r="UXM2198" s="62"/>
      <c r="UXO2198" s="73"/>
      <c r="UXQ2198" s="62"/>
      <c r="UXS2198" s="73"/>
      <c r="UXU2198" s="62"/>
      <c r="UXW2198" s="73"/>
      <c r="UXY2198" s="62"/>
      <c r="UYA2198" s="73"/>
      <c r="UYC2198" s="62"/>
      <c r="UYE2198" s="73"/>
      <c r="UYG2198" s="62"/>
      <c r="UYI2198" s="73"/>
      <c r="UYK2198" s="62"/>
      <c r="UYM2198" s="73"/>
      <c r="UYO2198" s="62"/>
      <c r="UYQ2198" s="73"/>
      <c r="UYS2198" s="62"/>
      <c r="UYU2198" s="73"/>
      <c r="UYW2198" s="62"/>
      <c r="UYY2198" s="73"/>
      <c r="UZA2198" s="62"/>
      <c r="UZC2198" s="73"/>
      <c r="UZE2198" s="62"/>
      <c r="UZG2198" s="73"/>
      <c r="UZI2198" s="62"/>
      <c r="UZK2198" s="73"/>
      <c r="UZM2198" s="62"/>
      <c r="UZO2198" s="73"/>
      <c r="UZQ2198" s="62"/>
      <c r="UZS2198" s="73"/>
      <c r="UZU2198" s="62"/>
      <c r="UZW2198" s="73"/>
      <c r="UZY2198" s="62"/>
      <c r="VAA2198" s="73"/>
      <c r="VAC2198" s="62"/>
      <c r="VAE2198" s="73"/>
      <c r="VAG2198" s="62"/>
      <c r="VAI2198" s="73"/>
      <c r="VAK2198" s="62"/>
      <c r="VAM2198" s="73"/>
      <c r="VAO2198" s="62"/>
      <c r="VAQ2198" s="73"/>
      <c r="VAS2198" s="62"/>
      <c r="VAU2198" s="73"/>
      <c r="VAW2198" s="62"/>
      <c r="VAY2198" s="73"/>
      <c r="VBA2198" s="62"/>
      <c r="VBC2198" s="73"/>
      <c r="VBE2198" s="62"/>
      <c r="VBG2198" s="73"/>
      <c r="VBI2198" s="62"/>
      <c r="VBK2198" s="73"/>
      <c r="VBM2198" s="62"/>
      <c r="VBO2198" s="73"/>
      <c r="VBQ2198" s="62"/>
      <c r="VBS2198" s="73"/>
      <c r="VBU2198" s="62"/>
      <c r="VBW2198" s="73"/>
      <c r="VBY2198" s="62"/>
      <c r="VCA2198" s="73"/>
      <c r="VCC2198" s="62"/>
      <c r="VCE2198" s="73"/>
      <c r="VCG2198" s="62"/>
      <c r="VCI2198" s="73"/>
      <c r="VCK2198" s="62"/>
      <c r="VCM2198" s="73"/>
      <c r="VCO2198" s="62"/>
      <c r="VCQ2198" s="73"/>
      <c r="VCS2198" s="62"/>
      <c r="VCU2198" s="73"/>
      <c r="VCW2198" s="62"/>
      <c r="VCY2198" s="73"/>
      <c r="VDA2198" s="62"/>
      <c r="VDC2198" s="73"/>
      <c r="VDE2198" s="62"/>
      <c r="VDG2198" s="73"/>
      <c r="VDI2198" s="62"/>
      <c r="VDK2198" s="73"/>
      <c r="VDM2198" s="62"/>
      <c r="VDO2198" s="73"/>
      <c r="VDQ2198" s="62"/>
      <c r="VDS2198" s="73"/>
      <c r="VDU2198" s="62"/>
      <c r="VDW2198" s="73"/>
      <c r="VDY2198" s="62"/>
      <c r="VEA2198" s="73"/>
      <c r="VEC2198" s="62"/>
      <c r="VEE2198" s="73"/>
      <c r="VEG2198" s="62"/>
      <c r="VEI2198" s="73"/>
      <c r="VEK2198" s="62"/>
      <c r="VEM2198" s="73"/>
      <c r="VEO2198" s="62"/>
      <c r="VEQ2198" s="73"/>
      <c r="VES2198" s="62"/>
      <c r="VEU2198" s="73"/>
      <c r="VEW2198" s="62"/>
      <c r="VEY2198" s="73"/>
      <c r="VFA2198" s="62"/>
      <c r="VFC2198" s="73"/>
      <c r="VFE2198" s="62"/>
      <c r="VFG2198" s="73"/>
      <c r="VFI2198" s="62"/>
      <c r="VFK2198" s="73"/>
      <c r="VFM2198" s="62"/>
      <c r="VFO2198" s="73"/>
      <c r="VFQ2198" s="62"/>
      <c r="VFS2198" s="73"/>
      <c r="VFU2198" s="62"/>
      <c r="VFW2198" s="73"/>
      <c r="VFY2198" s="62"/>
      <c r="VGA2198" s="73"/>
      <c r="VGC2198" s="62"/>
      <c r="VGE2198" s="73"/>
      <c r="VGG2198" s="62"/>
      <c r="VGI2198" s="73"/>
      <c r="VGK2198" s="62"/>
      <c r="VGM2198" s="73"/>
      <c r="VGO2198" s="62"/>
      <c r="VGQ2198" s="73"/>
      <c r="VGS2198" s="62"/>
      <c r="VGU2198" s="73"/>
      <c r="VGW2198" s="62"/>
      <c r="VGY2198" s="73"/>
      <c r="VHA2198" s="62"/>
      <c r="VHC2198" s="73"/>
      <c r="VHE2198" s="62"/>
      <c r="VHG2198" s="73"/>
      <c r="VHI2198" s="62"/>
      <c r="VHK2198" s="73"/>
      <c r="VHM2198" s="62"/>
      <c r="VHO2198" s="73"/>
      <c r="VHQ2198" s="62"/>
      <c r="VHS2198" s="73"/>
      <c r="VHU2198" s="62"/>
      <c r="VHW2198" s="73"/>
      <c r="VHY2198" s="62"/>
      <c r="VIA2198" s="73"/>
      <c r="VIC2198" s="62"/>
      <c r="VIE2198" s="73"/>
      <c r="VIG2198" s="62"/>
      <c r="VII2198" s="73"/>
      <c r="VIK2198" s="62"/>
      <c r="VIM2198" s="73"/>
      <c r="VIO2198" s="62"/>
      <c r="VIQ2198" s="73"/>
      <c r="VIS2198" s="62"/>
      <c r="VIU2198" s="73"/>
      <c r="VIW2198" s="62"/>
      <c r="VIY2198" s="73"/>
      <c r="VJA2198" s="62"/>
      <c r="VJC2198" s="73"/>
      <c r="VJE2198" s="62"/>
      <c r="VJG2198" s="73"/>
      <c r="VJI2198" s="62"/>
      <c r="VJK2198" s="73"/>
      <c r="VJM2198" s="62"/>
      <c r="VJO2198" s="73"/>
      <c r="VJQ2198" s="62"/>
      <c r="VJS2198" s="73"/>
      <c r="VJU2198" s="62"/>
      <c r="VJW2198" s="73"/>
      <c r="VJY2198" s="62"/>
      <c r="VKA2198" s="73"/>
      <c r="VKC2198" s="62"/>
      <c r="VKE2198" s="73"/>
      <c r="VKG2198" s="62"/>
      <c r="VKI2198" s="73"/>
      <c r="VKK2198" s="62"/>
      <c r="VKM2198" s="73"/>
      <c r="VKO2198" s="62"/>
      <c r="VKQ2198" s="73"/>
      <c r="VKS2198" s="62"/>
      <c r="VKU2198" s="73"/>
      <c r="VKW2198" s="62"/>
      <c r="VKY2198" s="73"/>
      <c r="VLA2198" s="62"/>
      <c r="VLC2198" s="73"/>
      <c r="VLE2198" s="62"/>
      <c r="VLG2198" s="73"/>
      <c r="VLI2198" s="62"/>
      <c r="VLK2198" s="73"/>
      <c r="VLM2198" s="62"/>
      <c r="VLO2198" s="73"/>
      <c r="VLQ2198" s="62"/>
      <c r="VLS2198" s="73"/>
      <c r="VLU2198" s="62"/>
      <c r="VLW2198" s="73"/>
      <c r="VLY2198" s="62"/>
      <c r="VMA2198" s="73"/>
      <c r="VMC2198" s="62"/>
      <c r="VME2198" s="73"/>
      <c r="VMG2198" s="62"/>
      <c r="VMI2198" s="73"/>
      <c r="VMK2198" s="62"/>
      <c r="VMM2198" s="73"/>
      <c r="VMO2198" s="62"/>
      <c r="VMQ2198" s="73"/>
      <c r="VMS2198" s="62"/>
      <c r="VMU2198" s="73"/>
      <c r="VMW2198" s="62"/>
      <c r="VMY2198" s="73"/>
      <c r="VNA2198" s="62"/>
      <c r="VNC2198" s="73"/>
      <c r="VNE2198" s="62"/>
      <c r="VNG2198" s="73"/>
      <c r="VNI2198" s="62"/>
      <c r="VNK2198" s="73"/>
      <c r="VNM2198" s="62"/>
      <c r="VNO2198" s="73"/>
      <c r="VNQ2198" s="62"/>
      <c r="VNS2198" s="73"/>
      <c r="VNU2198" s="62"/>
      <c r="VNW2198" s="73"/>
      <c r="VNY2198" s="62"/>
      <c r="VOA2198" s="73"/>
      <c r="VOC2198" s="62"/>
      <c r="VOE2198" s="73"/>
      <c r="VOG2198" s="62"/>
      <c r="VOI2198" s="73"/>
      <c r="VOK2198" s="62"/>
      <c r="VOM2198" s="73"/>
      <c r="VOO2198" s="62"/>
      <c r="VOQ2198" s="73"/>
      <c r="VOS2198" s="62"/>
      <c r="VOU2198" s="73"/>
      <c r="VOW2198" s="62"/>
      <c r="VOY2198" s="73"/>
      <c r="VPA2198" s="62"/>
      <c r="VPC2198" s="73"/>
      <c r="VPE2198" s="62"/>
      <c r="VPG2198" s="73"/>
      <c r="VPI2198" s="62"/>
      <c r="VPK2198" s="73"/>
      <c r="VPM2198" s="62"/>
      <c r="VPO2198" s="73"/>
      <c r="VPQ2198" s="62"/>
      <c r="VPS2198" s="73"/>
      <c r="VPU2198" s="62"/>
      <c r="VPW2198" s="73"/>
      <c r="VPY2198" s="62"/>
      <c r="VQA2198" s="73"/>
      <c r="VQC2198" s="62"/>
      <c r="VQE2198" s="73"/>
      <c r="VQG2198" s="62"/>
      <c r="VQI2198" s="73"/>
      <c r="VQK2198" s="62"/>
      <c r="VQM2198" s="73"/>
      <c r="VQO2198" s="62"/>
      <c r="VQQ2198" s="73"/>
      <c r="VQS2198" s="62"/>
      <c r="VQU2198" s="73"/>
      <c r="VQW2198" s="62"/>
      <c r="VQY2198" s="73"/>
      <c r="VRA2198" s="62"/>
      <c r="VRC2198" s="73"/>
      <c r="VRE2198" s="62"/>
      <c r="VRG2198" s="73"/>
      <c r="VRI2198" s="62"/>
      <c r="VRK2198" s="73"/>
      <c r="VRM2198" s="62"/>
      <c r="VRO2198" s="73"/>
      <c r="VRQ2198" s="62"/>
      <c r="VRS2198" s="73"/>
      <c r="VRU2198" s="62"/>
      <c r="VRW2198" s="73"/>
      <c r="VRY2198" s="62"/>
      <c r="VSA2198" s="73"/>
      <c r="VSC2198" s="62"/>
      <c r="VSE2198" s="73"/>
      <c r="VSG2198" s="62"/>
      <c r="VSI2198" s="73"/>
      <c r="VSK2198" s="62"/>
      <c r="VSM2198" s="73"/>
      <c r="VSO2198" s="62"/>
      <c r="VSQ2198" s="73"/>
      <c r="VSS2198" s="62"/>
      <c r="VSU2198" s="73"/>
      <c r="VSW2198" s="62"/>
      <c r="VSY2198" s="73"/>
      <c r="VTA2198" s="62"/>
      <c r="VTC2198" s="73"/>
      <c r="VTE2198" s="62"/>
      <c r="VTG2198" s="73"/>
      <c r="VTI2198" s="62"/>
      <c r="VTK2198" s="73"/>
      <c r="VTM2198" s="62"/>
      <c r="VTO2198" s="73"/>
      <c r="VTQ2198" s="62"/>
      <c r="VTS2198" s="73"/>
      <c r="VTU2198" s="62"/>
      <c r="VTW2198" s="73"/>
      <c r="VTY2198" s="62"/>
      <c r="VUA2198" s="73"/>
      <c r="VUC2198" s="62"/>
      <c r="VUE2198" s="73"/>
      <c r="VUG2198" s="62"/>
      <c r="VUI2198" s="73"/>
      <c r="VUK2198" s="62"/>
      <c r="VUM2198" s="73"/>
      <c r="VUO2198" s="62"/>
      <c r="VUQ2198" s="73"/>
      <c r="VUS2198" s="62"/>
      <c r="VUU2198" s="73"/>
      <c r="VUW2198" s="62"/>
      <c r="VUY2198" s="73"/>
      <c r="VVA2198" s="62"/>
      <c r="VVC2198" s="73"/>
      <c r="VVE2198" s="62"/>
      <c r="VVG2198" s="73"/>
      <c r="VVI2198" s="62"/>
      <c r="VVK2198" s="73"/>
      <c r="VVM2198" s="62"/>
      <c r="VVO2198" s="73"/>
      <c r="VVQ2198" s="62"/>
      <c r="VVS2198" s="73"/>
      <c r="VVU2198" s="62"/>
      <c r="VVW2198" s="73"/>
      <c r="VVY2198" s="62"/>
      <c r="VWA2198" s="73"/>
      <c r="VWC2198" s="62"/>
      <c r="VWE2198" s="73"/>
      <c r="VWG2198" s="62"/>
      <c r="VWI2198" s="73"/>
      <c r="VWK2198" s="62"/>
      <c r="VWM2198" s="73"/>
      <c r="VWO2198" s="62"/>
      <c r="VWQ2198" s="73"/>
      <c r="VWS2198" s="62"/>
      <c r="VWU2198" s="73"/>
      <c r="VWW2198" s="62"/>
      <c r="VWY2198" s="73"/>
      <c r="VXA2198" s="62"/>
      <c r="VXC2198" s="73"/>
      <c r="VXE2198" s="62"/>
      <c r="VXG2198" s="73"/>
      <c r="VXI2198" s="62"/>
      <c r="VXK2198" s="73"/>
      <c r="VXM2198" s="62"/>
      <c r="VXO2198" s="73"/>
      <c r="VXQ2198" s="62"/>
      <c r="VXS2198" s="73"/>
      <c r="VXU2198" s="62"/>
      <c r="VXW2198" s="73"/>
      <c r="VXY2198" s="62"/>
      <c r="VYA2198" s="73"/>
      <c r="VYC2198" s="62"/>
      <c r="VYE2198" s="73"/>
      <c r="VYG2198" s="62"/>
      <c r="VYI2198" s="73"/>
      <c r="VYK2198" s="62"/>
      <c r="VYM2198" s="73"/>
      <c r="VYO2198" s="62"/>
      <c r="VYQ2198" s="73"/>
      <c r="VYS2198" s="62"/>
      <c r="VYU2198" s="73"/>
      <c r="VYW2198" s="62"/>
      <c r="VYY2198" s="73"/>
      <c r="VZA2198" s="62"/>
      <c r="VZC2198" s="73"/>
      <c r="VZE2198" s="62"/>
      <c r="VZG2198" s="73"/>
      <c r="VZI2198" s="62"/>
      <c r="VZK2198" s="73"/>
      <c r="VZM2198" s="62"/>
      <c r="VZO2198" s="73"/>
      <c r="VZQ2198" s="62"/>
      <c r="VZS2198" s="73"/>
      <c r="VZU2198" s="62"/>
      <c r="VZW2198" s="73"/>
      <c r="VZY2198" s="62"/>
      <c r="WAA2198" s="73"/>
      <c r="WAC2198" s="62"/>
      <c r="WAE2198" s="73"/>
      <c r="WAG2198" s="62"/>
      <c r="WAI2198" s="73"/>
      <c r="WAK2198" s="62"/>
      <c r="WAM2198" s="73"/>
      <c r="WAO2198" s="62"/>
      <c r="WAQ2198" s="73"/>
      <c r="WAS2198" s="62"/>
      <c r="WAU2198" s="73"/>
      <c r="WAW2198" s="62"/>
      <c r="WAY2198" s="73"/>
      <c r="WBA2198" s="62"/>
      <c r="WBC2198" s="73"/>
      <c r="WBE2198" s="62"/>
      <c r="WBG2198" s="73"/>
      <c r="WBI2198" s="62"/>
      <c r="WBK2198" s="73"/>
      <c r="WBM2198" s="62"/>
      <c r="WBO2198" s="73"/>
      <c r="WBQ2198" s="62"/>
      <c r="WBS2198" s="73"/>
      <c r="WBU2198" s="62"/>
      <c r="WBW2198" s="73"/>
      <c r="WBY2198" s="62"/>
      <c r="WCA2198" s="73"/>
      <c r="WCC2198" s="62"/>
      <c r="WCE2198" s="73"/>
      <c r="WCG2198" s="62"/>
      <c r="WCI2198" s="73"/>
      <c r="WCK2198" s="62"/>
      <c r="WCM2198" s="73"/>
      <c r="WCO2198" s="62"/>
      <c r="WCQ2198" s="73"/>
      <c r="WCS2198" s="62"/>
      <c r="WCU2198" s="73"/>
      <c r="WCW2198" s="62"/>
      <c r="WCY2198" s="73"/>
      <c r="WDA2198" s="62"/>
      <c r="WDC2198" s="73"/>
      <c r="WDE2198" s="62"/>
      <c r="WDG2198" s="73"/>
      <c r="WDI2198" s="62"/>
      <c r="WDK2198" s="73"/>
      <c r="WDM2198" s="62"/>
      <c r="WDO2198" s="73"/>
      <c r="WDQ2198" s="62"/>
      <c r="WDS2198" s="73"/>
      <c r="WDU2198" s="62"/>
      <c r="WDW2198" s="73"/>
      <c r="WDY2198" s="62"/>
      <c r="WEA2198" s="73"/>
      <c r="WEC2198" s="62"/>
      <c r="WEE2198" s="73"/>
      <c r="WEG2198" s="62"/>
      <c r="WEI2198" s="73"/>
      <c r="WEK2198" s="62"/>
      <c r="WEM2198" s="73"/>
      <c r="WEO2198" s="62"/>
      <c r="WEQ2198" s="73"/>
      <c r="WES2198" s="62"/>
      <c r="WEU2198" s="73"/>
      <c r="WEW2198" s="62"/>
      <c r="WEY2198" s="73"/>
      <c r="WFA2198" s="62"/>
      <c r="WFC2198" s="73"/>
      <c r="WFE2198" s="62"/>
      <c r="WFG2198" s="73"/>
      <c r="WFI2198" s="62"/>
      <c r="WFK2198" s="73"/>
      <c r="WFM2198" s="62"/>
      <c r="WFO2198" s="73"/>
      <c r="WFQ2198" s="62"/>
      <c r="WFS2198" s="73"/>
      <c r="WFU2198" s="62"/>
      <c r="WFW2198" s="73"/>
      <c r="WFY2198" s="62"/>
      <c r="WGA2198" s="73"/>
      <c r="WGC2198" s="62"/>
      <c r="WGE2198" s="73"/>
      <c r="WGG2198" s="62"/>
      <c r="WGI2198" s="73"/>
      <c r="WGK2198" s="62"/>
      <c r="WGM2198" s="73"/>
      <c r="WGO2198" s="62"/>
      <c r="WGQ2198" s="73"/>
      <c r="WGS2198" s="62"/>
      <c r="WGU2198" s="73"/>
      <c r="WGW2198" s="62"/>
      <c r="WGY2198" s="73"/>
      <c r="WHA2198" s="62"/>
      <c r="WHC2198" s="73"/>
      <c r="WHE2198" s="62"/>
      <c r="WHG2198" s="73"/>
      <c r="WHI2198" s="62"/>
      <c r="WHK2198" s="73"/>
      <c r="WHM2198" s="62"/>
      <c r="WHO2198" s="73"/>
      <c r="WHQ2198" s="62"/>
      <c r="WHS2198" s="73"/>
      <c r="WHU2198" s="62"/>
      <c r="WHW2198" s="73"/>
      <c r="WHY2198" s="62"/>
      <c r="WIA2198" s="73"/>
      <c r="WIC2198" s="62"/>
      <c r="WIE2198" s="73"/>
      <c r="WIG2198" s="62"/>
      <c r="WII2198" s="73"/>
      <c r="WIK2198" s="62"/>
      <c r="WIM2198" s="73"/>
      <c r="WIO2198" s="62"/>
      <c r="WIQ2198" s="73"/>
      <c r="WIS2198" s="62"/>
      <c r="WIU2198" s="73"/>
      <c r="WIW2198" s="62"/>
      <c r="WIY2198" s="73"/>
      <c r="WJA2198" s="62"/>
      <c r="WJC2198" s="73"/>
      <c r="WJE2198" s="62"/>
      <c r="WJG2198" s="73"/>
      <c r="WJI2198" s="62"/>
      <c r="WJK2198" s="73"/>
      <c r="WJM2198" s="62"/>
      <c r="WJO2198" s="73"/>
      <c r="WJQ2198" s="62"/>
      <c r="WJS2198" s="73"/>
      <c r="WJU2198" s="62"/>
      <c r="WJW2198" s="73"/>
      <c r="WJY2198" s="62"/>
      <c r="WKA2198" s="73"/>
      <c r="WKC2198" s="62"/>
      <c r="WKE2198" s="73"/>
      <c r="WKG2198" s="62"/>
      <c r="WKI2198" s="73"/>
      <c r="WKK2198" s="62"/>
      <c r="WKM2198" s="73"/>
      <c r="WKO2198" s="62"/>
      <c r="WKQ2198" s="73"/>
      <c r="WKS2198" s="62"/>
      <c r="WKU2198" s="73"/>
      <c r="WKW2198" s="62"/>
      <c r="WKY2198" s="73"/>
      <c r="WLA2198" s="62"/>
      <c r="WLC2198" s="73"/>
      <c r="WLE2198" s="62"/>
      <c r="WLG2198" s="73"/>
      <c r="WLI2198" s="62"/>
      <c r="WLK2198" s="73"/>
      <c r="WLM2198" s="62"/>
      <c r="WLO2198" s="73"/>
      <c r="WLQ2198" s="62"/>
      <c r="WLS2198" s="73"/>
      <c r="WLU2198" s="62"/>
      <c r="WLW2198" s="73"/>
      <c r="WLY2198" s="62"/>
      <c r="WMA2198" s="73"/>
      <c r="WMC2198" s="62"/>
      <c r="WME2198" s="73"/>
      <c r="WMG2198" s="62"/>
      <c r="WMI2198" s="73"/>
      <c r="WMK2198" s="62"/>
      <c r="WMM2198" s="73"/>
      <c r="WMO2198" s="62"/>
      <c r="WMQ2198" s="73"/>
      <c r="WMS2198" s="62"/>
      <c r="WMU2198" s="73"/>
      <c r="WMW2198" s="62"/>
      <c r="WMY2198" s="73"/>
      <c r="WNA2198" s="62"/>
      <c r="WNC2198" s="73"/>
      <c r="WNE2198" s="62"/>
      <c r="WNG2198" s="73"/>
      <c r="WNI2198" s="62"/>
      <c r="WNK2198" s="73"/>
      <c r="WNM2198" s="62"/>
      <c r="WNO2198" s="73"/>
      <c r="WNQ2198" s="62"/>
      <c r="WNS2198" s="73"/>
      <c r="WNU2198" s="62"/>
      <c r="WNW2198" s="73"/>
      <c r="WNY2198" s="62"/>
      <c r="WOA2198" s="73"/>
      <c r="WOC2198" s="62"/>
      <c r="WOE2198" s="73"/>
      <c r="WOG2198" s="62"/>
      <c r="WOI2198" s="73"/>
      <c r="WOK2198" s="62"/>
      <c r="WOM2198" s="73"/>
      <c r="WOO2198" s="62"/>
      <c r="WOQ2198" s="73"/>
      <c r="WOS2198" s="62"/>
      <c r="WOU2198" s="73"/>
      <c r="WOW2198" s="62"/>
      <c r="WOY2198" s="73"/>
      <c r="WPA2198" s="62"/>
      <c r="WPC2198" s="73"/>
      <c r="WPE2198" s="62"/>
      <c r="WPG2198" s="73"/>
      <c r="WPI2198" s="62"/>
      <c r="WPK2198" s="73"/>
      <c r="WPM2198" s="62"/>
      <c r="WPO2198" s="73"/>
      <c r="WPQ2198" s="62"/>
      <c r="WPS2198" s="73"/>
      <c r="WPU2198" s="62"/>
      <c r="WPW2198" s="73"/>
      <c r="WPY2198" s="62"/>
      <c r="WQA2198" s="73"/>
      <c r="WQC2198" s="62"/>
      <c r="WQE2198" s="73"/>
      <c r="WQG2198" s="62"/>
      <c r="WQI2198" s="73"/>
      <c r="WQK2198" s="62"/>
      <c r="WQM2198" s="73"/>
      <c r="WQO2198" s="62"/>
      <c r="WQQ2198" s="73"/>
      <c r="WQS2198" s="62"/>
      <c r="WQU2198" s="73"/>
      <c r="WQW2198" s="62"/>
      <c r="WQY2198" s="73"/>
      <c r="WRA2198" s="62"/>
      <c r="WRC2198" s="73"/>
      <c r="WRE2198" s="62"/>
      <c r="WRG2198" s="73"/>
      <c r="WRI2198" s="62"/>
      <c r="WRK2198" s="73"/>
      <c r="WRM2198" s="62"/>
      <c r="WRO2198" s="73"/>
      <c r="WRQ2198" s="62"/>
      <c r="WRS2198" s="73"/>
      <c r="WRU2198" s="62"/>
      <c r="WRW2198" s="73"/>
      <c r="WRY2198" s="62"/>
      <c r="WSA2198" s="73"/>
      <c r="WSC2198" s="62"/>
      <c r="WSE2198" s="73"/>
      <c r="WSG2198" s="62"/>
      <c r="WSI2198" s="73"/>
      <c r="WSK2198" s="62"/>
      <c r="WSM2198" s="73"/>
      <c r="WSO2198" s="62"/>
      <c r="WSQ2198" s="73"/>
      <c r="WSS2198" s="62"/>
      <c r="WSU2198" s="73"/>
      <c r="WSW2198" s="62"/>
      <c r="WSY2198" s="73"/>
      <c r="WTA2198" s="62"/>
      <c r="WTC2198" s="73"/>
      <c r="WTE2198" s="62"/>
      <c r="WTG2198" s="73"/>
      <c r="WTI2198" s="62"/>
      <c r="WTK2198" s="73"/>
      <c r="WTM2198" s="62"/>
      <c r="WTO2198" s="73"/>
      <c r="WTQ2198" s="62"/>
      <c r="WTS2198" s="73"/>
      <c r="WTU2198" s="62"/>
      <c r="WTW2198" s="73"/>
      <c r="WTY2198" s="62"/>
      <c r="WUA2198" s="73"/>
      <c r="WUC2198" s="62"/>
      <c r="WUE2198" s="73"/>
      <c r="WUG2198" s="62"/>
      <c r="WUI2198" s="73"/>
      <c r="WUK2198" s="62"/>
      <c r="WUM2198" s="73"/>
      <c r="WUO2198" s="62"/>
      <c r="WUQ2198" s="73"/>
      <c r="WUS2198" s="62"/>
      <c r="WUU2198" s="73"/>
      <c r="WUW2198" s="62"/>
      <c r="WUY2198" s="73"/>
      <c r="WVA2198" s="62"/>
      <c r="WVC2198" s="73"/>
      <c r="WVE2198" s="62"/>
      <c r="WVG2198" s="73"/>
      <c r="WVI2198" s="62"/>
      <c r="WVK2198" s="73"/>
      <c r="WVM2198" s="62"/>
      <c r="WVO2198" s="73"/>
      <c r="WVQ2198" s="62"/>
      <c r="WVS2198" s="73"/>
      <c r="WVU2198" s="62"/>
      <c r="WVW2198" s="73"/>
      <c r="WVY2198" s="62"/>
      <c r="WWA2198" s="73"/>
      <c r="WWC2198" s="62"/>
      <c r="WWE2198" s="73"/>
      <c r="WWG2198" s="62"/>
      <c r="WWI2198" s="73"/>
      <c r="WWK2198" s="62"/>
      <c r="WWM2198" s="73"/>
      <c r="WWO2198" s="62"/>
      <c r="WWQ2198" s="73"/>
      <c r="WWS2198" s="62"/>
      <c r="WWU2198" s="73"/>
      <c r="WWW2198" s="62"/>
      <c r="WWY2198" s="73"/>
      <c r="WXA2198" s="62"/>
      <c r="WXC2198" s="73"/>
      <c r="WXE2198" s="62"/>
      <c r="WXG2198" s="73"/>
      <c r="WXI2198" s="62"/>
      <c r="WXK2198" s="73"/>
      <c r="WXM2198" s="62"/>
      <c r="WXO2198" s="73"/>
      <c r="WXQ2198" s="62"/>
      <c r="WXS2198" s="73"/>
      <c r="WXU2198" s="62"/>
      <c r="WXW2198" s="73"/>
      <c r="WXY2198" s="62"/>
      <c r="WYA2198" s="73"/>
      <c r="WYC2198" s="62"/>
      <c r="WYE2198" s="73"/>
      <c r="WYG2198" s="62"/>
      <c r="WYI2198" s="73"/>
      <c r="WYK2198" s="62"/>
      <c r="WYM2198" s="73"/>
      <c r="WYO2198" s="62"/>
      <c r="WYQ2198" s="73"/>
      <c r="WYS2198" s="62"/>
      <c r="WYU2198" s="73"/>
      <c r="WYW2198" s="62"/>
      <c r="WYY2198" s="73"/>
      <c r="WZA2198" s="62"/>
      <c r="WZC2198" s="73"/>
      <c r="WZE2198" s="62"/>
      <c r="WZG2198" s="73"/>
      <c r="WZI2198" s="62"/>
      <c r="WZK2198" s="73"/>
      <c r="WZM2198" s="62"/>
      <c r="WZO2198" s="73"/>
      <c r="WZQ2198" s="62"/>
      <c r="WZS2198" s="73"/>
      <c r="WZU2198" s="62"/>
      <c r="WZW2198" s="73"/>
      <c r="WZY2198" s="62"/>
      <c r="XAA2198" s="73"/>
      <c r="XAC2198" s="62"/>
      <c r="XAE2198" s="73"/>
      <c r="XAG2198" s="62"/>
      <c r="XAI2198" s="73"/>
      <c r="XAK2198" s="62"/>
      <c r="XAM2198" s="73"/>
      <c r="XAO2198" s="62"/>
      <c r="XAQ2198" s="73"/>
      <c r="XAS2198" s="62"/>
      <c r="XAU2198" s="73"/>
      <c r="XAW2198" s="62"/>
      <c r="XAY2198" s="73"/>
      <c r="XBA2198" s="62"/>
      <c r="XBC2198" s="73"/>
      <c r="XBE2198" s="62"/>
      <c r="XBG2198" s="73"/>
      <c r="XBI2198" s="62"/>
      <c r="XBK2198" s="73"/>
      <c r="XBM2198" s="62"/>
      <c r="XBO2198" s="73"/>
      <c r="XBQ2198" s="62"/>
      <c r="XBS2198" s="73"/>
      <c r="XBU2198" s="62"/>
      <c r="XBW2198" s="73"/>
      <c r="XBY2198" s="62"/>
      <c r="XCA2198" s="73"/>
      <c r="XCC2198" s="62"/>
      <c r="XCE2198" s="73"/>
      <c r="XCG2198" s="62"/>
      <c r="XCI2198" s="73"/>
      <c r="XCK2198" s="62"/>
      <c r="XCM2198" s="73"/>
      <c r="XCO2198" s="62"/>
      <c r="XCQ2198" s="73"/>
      <c r="XCS2198" s="62"/>
      <c r="XCU2198" s="73"/>
      <c r="XCW2198" s="62"/>
      <c r="XCY2198" s="73"/>
      <c r="XDA2198" s="62"/>
      <c r="XDC2198" s="73"/>
      <c r="XDE2198" s="62"/>
      <c r="XDG2198" s="73"/>
      <c r="XDI2198" s="62"/>
      <c r="XDK2198" s="73"/>
      <c r="XDM2198" s="62"/>
      <c r="XDO2198" s="73"/>
      <c r="XDQ2198" s="62"/>
      <c r="XDS2198" s="73"/>
      <c r="XDU2198" s="62"/>
      <c r="XDW2198" s="73"/>
      <c r="XDY2198" s="62"/>
      <c r="XEA2198" s="73"/>
      <c r="XEC2198" s="62"/>
      <c r="XEE2198" s="73"/>
      <c r="XEG2198" s="62"/>
      <c r="XEI2198" s="73"/>
      <c r="XEK2198" s="62"/>
      <c r="XEM2198" s="73"/>
      <c r="XEO2198" s="62"/>
      <c r="XEQ2198" s="73"/>
      <c r="XES2198" s="62"/>
      <c r="XEU2198" s="73"/>
      <c r="XEW2198" s="62"/>
      <c r="XEY2198" s="73"/>
      <c r="XFA2198" s="62"/>
      <c r="XFC2198" s="73"/>
    </row>
    <row r="2199" spans="1:1023 1025:2047 2049:3071 3073:4095 4097:5119 5121:6143 6145:7167 7169:8191 8193:9215 9217:10239 10241:11263 11265:12287 12289:13311 13313:14335 14337:15359 15361:16383" x14ac:dyDescent="0.3">
      <c r="A2199" s="62"/>
      <c r="E2199" s="62"/>
      <c r="G2199" s="73"/>
      <c r="I2199" s="62"/>
      <c r="K2199" s="73"/>
      <c r="M2199" s="62"/>
      <c r="O2199" s="73"/>
      <c r="Q2199" s="62"/>
      <c r="S2199" s="73"/>
      <c r="U2199" s="62"/>
      <c r="W2199" s="73"/>
      <c r="Y2199" s="62"/>
      <c r="AA2199" s="73"/>
      <c r="AC2199" s="62"/>
      <c r="AE2199" s="73"/>
      <c r="AG2199" s="62"/>
      <c r="AI2199" s="73"/>
      <c r="AK2199" s="62"/>
      <c r="AM2199" s="73"/>
      <c r="AO2199" s="62"/>
      <c r="AQ2199" s="73"/>
      <c r="AS2199" s="62"/>
      <c r="AU2199" s="73"/>
      <c r="AW2199" s="62"/>
      <c r="AY2199" s="73"/>
      <c r="BA2199" s="62"/>
      <c r="BC2199" s="73"/>
      <c r="BE2199" s="62"/>
      <c r="BG2199" s="73"/>
      <c r="BI2199" s="62"/>
      <c r="BK2199" s="73"/>
      <c r="BM2199" s="62"/>
      <c r="BO2199" s="73"/>
      <c r="BQ2199" s="62"/>
      <c r="BS2199" s="73"/>
      <c r="BU2199" s="62"/>
      <c r="BW2199" s="73"/>
      <c r="BY2199" s="62"/>
      <c r="CA2199" s="73"/>
      <c r="CC2199" s="62"/>
      <c r="CE2199" s="73"/>
      <c r="CG2199" s="62"/>
      <c r="CI2199" s="73"/>
      <c r="CK2199" s="62"/>
      <c r="CM2199" s="73"/>
      <c r="CO2199" s="62"/>
      <c r="CQ2199" s="73"/>
      <c r="CS2199" s="62"/>
      <c r="CU2199" s="73"/>
      <c r="CW2199" s="62"/>
      <c r="CY2199" s="73"/>
      <c r="DA2199" s="62"/>
      <c r="DC2199" s="73"/>
      <c r="DE2199" s="62"/>
      <c r="DG2199" s="73"/>
      <c r="DI2199" s="62"/>
      <c r="DK2199" s="73"/>
      <c r="DM2199" s="62"/>
      <c r="DO2199" s="73"/>
      <c r="DQ2199" s="62"/>
      <c r="DS2199" s="73"/>
      <c r="DU2199" s="62"/>
      <c r="DW2199" s="73"/>
      <c r="DY2199" s="62"/>
      <c r="EA2199" s="73"/>
      <c r="EC2199" s="62"/>
      <c r="EE2199" s="73"/>
      <c r="EG2199" s="62"/>
      <c r="EI2199" s="73"/>
      <c r="EK2199" s="62"/>
      <c r="EM2199" s="73"/>
      <c r="EO2199" s="62"/>
      <c r="EQ2199" s="73"/>
      <c r="ES2199" s="62"/>
      <c r="EU2199" s="73"/>
      <c r="EW2199" s="62"/>
      <c r="EY2199" s="73"/>
      <c r="FA2199" s="62"/>
      <c r="FC2199" s="73"/>
      <c r="FE2199" s="62"/>
      <c r="FG2199" s="73"/>
      <c r="FI2199" s="62"/>
      <c r="FK2199" s="73"/>
      <c r="FM2199" s="62"/>
      <c r="FO2199" s="73"/>
      <c r="FQ2199" s="62"/>
      <c r="FS2199" s="73"/>
      <c r="FU2199" s="62"/>
      <c r="FW2199" s="73"/>
      <c r="FY2199" s="62"/>
      <c r="GA2199" s="73"/>
      <c r="GC2199" s="62"/>
      <c r="GE2199" s="73"/>
      <c r="GG2199" s="62"/>
      <c r="GI2199" s="73"/>
      <c r="GK2199" s="62"/>
      <c r="GM2199" s="73"/>
      <c r="GO2199" s="62"/>
      <c r="GQ2199" s="73"/>
      <c r="GS2199" s="62"/>
      <c r="GU2199" s="73"/>
      <c r="GW2199" s="62"/>
      <c r="GY2199" s="73"/>
      <c r="HA2199" s="62"/>
      <c r="HC2199" s="73"/>
      <c r="HE2199" s="62"/>
      <c r="HG2199" s="73"/>
      <c r="HI2199" s="62"/>
      <c r="HK2199" s="73"/>
      <c r="HM2199" s="62"/>
      <c r="HO2199" s="73"/>
      <c r="HQ2199" s="62"/>
      <c r="HS2199" s="73"/>
      <c r="HU2199" s="62"/>
      <c r="HW2199" s="73"/>
      <c r="HY2199" s="62"/>
      <c r="IA2199" s="73"/>
      <c r="IC2199" s="62"/>
      <c r="IE2199" s="73"/>
      <c r="IG2199" s="62"/>
      <c r="II2199" s="73"/>
      <c r="IK2199" s="62"/>
      <c r="IM2199" s="73"/>
      <c r="IO2199" s="62"/>
      <c r="IQ2199" s="73"/>
      <c r="IS2199" s="62"/>
      <c r="IU2199" s="73"/>
      <c r="IW2199" s="62"/>
      <c r="IY2199" s="73"/>
      <c r="JA2199" s="62"/>
      <c r="JC2199" s="73"/>
      <c r="JE2199" s="62"/>
      <c r="JG2199" s="73"/>
      <c r="JI2199" s="62"/>
      <c r="JK2199" s="73"/>
      <c r="JM2199" s="62"/>
      <c r="JO2199" s="73"/>
      <c r="JQ2199" s="62"/>
      <c r="JS2199" s="73"/>
      <c r="JU2199" s="62"/>
      <c r="JW2199" s="73"/>
      <c r="JY2199" s="62"/>
      <c r="KA2199" s="73"/>
      <c r="KC2199" s="62"/>
      <c r="KE2199" s="73"/>
      <c r="KG2199" s="62"/>
      <c r="KI2199" s="73"/>
      <c r="KK2199" s="62"/>
      <c r="KM2199" s="73"/>
      <c r="KO2199" s="62"/>
      <c r="KQ2199" s="73"/>
      <c r="KS2199" s="62"/>
      <c r="KU2199" s="73"/>
      <c r="KW2199" s="62"/>
      <c r="KY2199" s="73"/>
      <c r="LA2199" s="62"/>
      <c r="LC2199" s="73"/>
      <c r="LE2199" s="62"/>
      <c r="LG2199" s="73"/>
      <c r="LI2199" s="62"/>
      <c r="LK2199" s="73"/>
      <c r="LM2199" s="62"/>
      <c r="LO2199" s="73"/>
      <c r="LQ2199" s="62"/>
      <c r="LS2199" s="73"/>
      <c r="LU2199" s="62"/>
      <c r="LW2199" s="73"/>
      <c r="LY2199" s="62"/>
      <c r="MA2199" s="73"/>
      <c r="MC2199" s="62"/>
      <c r="ME2199" s="73"/>
      <c r="MG2199" s="62"/>
      <c r="MI2199" s="73"/>
      <c r="MK2199" s="62"/>
      <c r="MM2199" s="73"/>
      <c r="MO2199" s="62"/>
      <c r="MQ2199" s="73"/>
      <c r="MS2199" s="62"/>
      <c r="MU2199" s="73"/>
      <c r="MW2199" s="62"/>
      <c r="MY2199" s="73"/>
      <c r="NA2199" s="62"/>
      <c r="NC2199" s="73"/>
      <c r="NE2199" s="62"/>
      <c r="NG2199" s="73"/>
      <c r="NI2199" s="62"/>
      <c r="NK2199" s="73"/>
      <c r="NM2199" s="62"/>
      <c r="NO2199" s="73"/>
      <c r="NQ2199" s="62"/>
      <c r="NS2199" s="73"/>
      <c r="NU2199" s="62"/>
      <c r="NW2199" s="73"/>
      <c r="NY2199" s="62"/>
      <c r="OA2199" s="73"/>
      <c r="OC2199" s="62"/>
      <c r="OE2199" s="73"/>
      <c r="OG2199" s="62"/>
      <c r="OI2199" s="73"/>
      <c r="OK2199" s="62"/>
      <c r="OM2199" s="73"/>
      <c r="OO2199" s="62"/>
      <c r="OQ2199" s="73"/>
      <c r="OS2199" s="62"/>
      <c r="OU2199" s="73"/>
      <c r="OW2199" s="62"/>
      <c r="OY2199" s="73"/>
      <c r="PA2199" s="62"/>
      <c r="PC2199" s="73"/>
      <c r="PE2199" s="62"/>
      <c r="PG2199" s="73"/>
      <c r="PI2199" s="62"/>
      <c r="PK2199" s="73"/>
      <c r="PM2199" s="62"/>
      <c r="PO2199" s="73"/>
      <c r="PQ2199" s="62"/>
      <c r="PS2199" s="73"/>
      <c r="PU2199" s="62"/>
      <c r="PW2199" s="73"/>
      <c r="PY2199" s="62"/>
      <c r="QA2199" s="73"/>
      <c r="QC2199" s="62"/>
      <c r="QE2199" s="73"/>
      <c r="QG2199" s="62"/>
      <c r="QI2199" s="73"/>
      <c r="QK2199" s="62"/>
      <c r="QM2199" s="73"/>
      <c r="QO2199" s="62"/>
      <c r="QQ2199" s="73"/>
      <c r="QS2199" s="62"/>
      <c r="QU2199" s="73"/>
      <c r="QW2199" s="62"/>
      <c r="QY2199" s="73"/>
      <c r="RA2199" s="62"/>
      <c r="RC2199" s="73"/>
      <c r="RE2199" s="62"/>
      <c r="RG2199" s="73"/>
      <c r="RI2199" s="62"/>
      <c r="RK2199" s="73"/>
      <c r="RM2199" s="62"/>
      <c r="RO2199" s="73"/>
      <c r="RQ2199" s="62"/>
      <c r="RS2199" s="73"/>
      <c r="RU2199" s="62"/>
      <c r="RW2199" s="73"/>
      <c r="RY2199" s="62"/>
      <c r="SA2199" s="73"/>
      <c r="SC2199" s="62"/>
      <c r="SE2199" s="73"/>
      <c r="SG2199" s="62"/>
      <c r="SI2199" s="73"/>
      <c r="SK2199" s="62"/>
      <c r="SM2199" s="73"/>
      <c r="SO2199" s="62"/>
      <c r="SQ2199" s="73"/>
      <c r="SS2199" s="62"/>
      <c r="SU2199" s="73"/>
      <c r="SW2199" s="62"/>
      <c r="SY2199" s="73"/>
      <c r="TA2199" s="62"/>
      <c r="TC2199" s="73"/>
      <c r="TE2199" s="62"/>
      <c r="TG2199" s="73"/>
      <c r="TI2199" s="62"/>
      <c r="TK2199" s="73"/>
      <c r="TM2199" s="62"/>
      <c r="TO2199" s="73"/>
      <c r="TQ2199" s="62"/>
      <c r="TS2199" s="73"/>
      <c r="TU2199" s="62"/>
      <c r="TW2199" s="73"/>
      <c r="TY2199" s="62"/>
      <c r="UA2199" s="73"/>
      <c r="UC2199" s="62"/>
      <c r="UE2199" s="73"/>
      <c r="UG2199" s="62"/>
      <c r="UI2199" s="73"/>
      <c r="UK2199" s="62"/>
      <c r="UM2199" s="73"/>
      <c r="UO2199" s="62"/>
      <c r="UQ2199" s="73"/>
      <c r="US2199" s="62"/>
      <c r="UU2199" s="73"/>
      <c r="UW2199" s="62"/>
      <c r="UY2199" s="73"/>
      <c r="VA2199" s="62"/>
      <c r="VC2199" s="73"/>
      <c r="VE2199" s="62"/>
      <c r="VG2199" s="73"/>
      <c r="VI2199" s="62"/>
      <c r="VK2199" s="73"/>
      <c r="VM2199" s="62"/>
      <c r="VO2199" s="73"/>
      <c r="VQ2199" s="62"/>
      <c r="VS2199" s="73"/>
      <c r="VU2199" s="62"/>
      <c r="VW2199" s="73"/>
      <c r="VY2199" s="62"/>
      <c r="WA2199" s="73"/>
      <c r="WC2199" s="62"/>
      <c r="WE2199" s="73"/>
      <c r="WG2199" s="62"/>
      <c r="WI2199" s="73"/>
      <c r="WK2199" s="62"/>
      <c r="WM2199" s="73"/>
      <c r="WO2199" s="62"/>
      <c r="WQ2199" s="73"/>
      <c r="WS2199" s="62"/>
      <c r="WU2199" s="73"/>
      <c r="WW2199" s="62"/>
      <c r="WY2199" s="73"/>
      <c r="XA2199" s="62"/>
      <c r="XC2199" s="73"/>
      <c r="XE2199" s="62"/>
      <c r="XG2199" s="73"/>
      <c r="XI2199" s="62"/>
      <c r="XK2199" s="73"/>
      <c r="XM2199" s="62"/>
      <c r="XO2199" s="73"/>
      <c r="XQ2199" s="62"/>
      <c r="XS2199" s="73"/>
      <c r="XU2199" s="62"/>
      <c r="XW2199" s="73"/>
      <c r="XY2199" s="62"/>
      <c r="YA2199" s="73"/>
      <c r="YC2199" s="62"/>
      <c r="YE2199" s="73"/>
      <c r="YG2199" s="62"/>
      <c r="YI2199" s="73"/>
      <c r="YK2199" s="62"/>
      <c r="YM2199" s="73"/>
      <c r="YO2199" s="62"/>
      <c r="YQ2199" s="73"/>
      <c r="YS2199" s="62"/>
      <c r="YU2199" s="73"/>
      <c r="YW2199" s="62"/>
      <c r="YY2199" s="73"/>
      <c r="ZA2199" s="62"/>
      <c r="ZC2199" s="73"/>
      <c r="ZE2199" s="62"/>
      <c r="ZG2199" s="73"/>
      <c r="ZI2199" s="62"/>
      <c r="ZK2199" s="73"/>
      <c r="ZM2199" s="62"/>
      <c r="ZO2199" s="73"/>
      <c r="ZQ2199" s="62"/>
      <c r="ZS2199" s="73"/>
      <c r="ZU2199" s="62"/>
      <c r="ZW2199" s="73"/>
      <c r="ZY2199" s="62"/>
      <c r="AAA2199" s="73"/>
      <c r="AAC2199" s="62"/>
      <c r="AAE2199" s="73"/>
      <c r="AAG2199" s="62"/>
      <c r="AAI2199" s="73"/>
      <c r="AAK2199" s="62"/>
      <c r="AAM2199" s="73"/>
      <c r="AAO2199" s="62"/>
      <c r="AAQ2199" s="73"/>
      <c r="AAS2199" s="62"/>
      <c r="AAU2199" s="73"/>
      <c r="AAW2199" s="62"/>
      <c r="AAY2199" s="73"/>
      <c r="ABA2199" s="62"/>
      <c r="ABC2199" s="73"/>
      <c r="ABE2199" s="62"/>
      <c r="ABG2199" s="73"/>
      <c r="ABI2199" s="62"/>
      <c r="ABK2199" s="73"/>
      <c r="ABM2199" s="62"/>
      <c r="ABO2199" s="73"/>
      <c r="ABQ2199" s="62"/>
      <c r="ABS2199" s="73"/>
      <c r="ABU2199" s="62"/>
      <c r="ABW2199" s="73"/>
      <c r="ABY2199" s="62"/>
      <c r="ACA2199" s="73"/>
      <c r="ACC2199" s="62"/>
      <c r="ACE2199" s="73"/>
      <c r="ACG2199" s="62"/>
      <c r="ACI2199" s="73"/>
      <c r="ACK2199" s="62"/>
      <c r="ACM2199" s="73"/>
      <c r="ACO2199" s="62"/>
      <c r="ACQ2199" s="73"/>
      <c r="ACS2199" s="62"/>
      <c r="ACU2199" s="73"/>
      <c r="ACW2199" s="62"/>
      <c r="ACY2199" s="73"/>
      <c r="ADA2199" s="62"/>
      <c r="ADC2199" s="73"/>
      <c r="ADE2199" s="62"/>
      <c r="ADG2199" s="73"/>
      <c r="ADI2199" s="62"/>
      <c r="ADK2199" s="73"/>
      <c r="ADM2199" s="62"/>
      <c r="ADO2199" s="73"/>
      <c r="ADQ2199" s="62"/>
      <c r="ADS2199" s="73"/>
      <c r="ADU2199" s="62"/>
      <c r="ADW2199" s="73"/>
      <c r="ADY2199" s="62"/>
      <c r="AEA2199" s="73"/>
      <c r="AEC2199" s="62"/>
      <c r="AEE2199" s="73"/>
      <c r="AEG2199" s="62"/>
      <c r="AEI2199" s="73"/>
      <c r="AEK2199" s="62"/>
      <c r="AEM2199" s="73"/>
      <c r="AEO2199" s="62"/>
      <c r="AEQ2199" s="73"/>
      <c r="AES2199" s="62"/>
      <c r="AEU2199" s="73"/>
      <c r="AEW2199" s="62"/>
      <c r="AEY2199" s="73"/>
      <c r="AFA2199" s="62"/>
      <c r="AFC2199" s="73"/>
      <c r="AFE2199" s="62"/>
      <c r="AFG2199" s="73"/>
      <c r="AFI2199" s="62"/>
      <c r="AFK2199" s="73"/>
      <c r="AFM2199" s="62"/>
      <c r="AFO2199" s="73"/>
      <c r="AFQ2199" s="62"/>
      <c r="AFS2199" s="73"/>
      <c r="AFU2199" s="62"/>
      <c r="AFW2199" s="73"/>
      <c r="AFY2199" s="62"/>
      <c r="AGA2199" s="73"/>
      <c r="AGC2199" s="62"/>
      <c r="AGE2199" s="73"/>
      <c r="AGG2199" s="62"/>
      <c r="AGI2199" s="73"/>
      <c r="AGK2199" s="62"/>
      <c r="AGM2199" s="73"/>
      <c r="AGO2199" s="62"/>
      <c r="AGQ2199" s="73"/>
      <c r="AGS2199" s="62"/>
      <c r="AGU2199" s="73"/>
      <c r="AGW2199" s="62"/>
      <c r="AGY2199" s="73"/>
      <c r="AHA2199" s="62"/>
      <c r="AHC2199" s="73"/>
      <c r="AHE2199" s="62"/>
      <c r="AHG2199" s="73"/>
      <c r="AHI2199" s="62"/>
      <c r="AHK2199" s="73"/>
      <c r="AHM2199" s="62"/>
      <c r="AHO2199" s="73"/>
      <c r="AHQ2199" s="62"/>
      <c r="AHS2199" s="73"/>
      <c r="AHU2199" s="62"/>
      <c r="AHW2199" s="73"/>
      <c r="AHY2199" s="62"/>
      <c r="AIA2199" s="73"/>
      <c r="AIC2199" s="62"/>
      <c r="AIE2199" s="73"/>
      <c r="AIG2199" s="62"/>
      <c r="AII2199" s="73"/>
      <c r="AIK2199" s="62"/>
      <c r="AIM2199" s="73"/>
      <c r="AIO2199" s="62"/>
      <c r="AIQ2199" s="73"/>
      <c r="AIS2199" s="62"/>
      <c r="AIU2199" s="73"/>
      <c r="AIW2199" s="62"/>
      <c r="AIY2199" s="73"/>
      <c r="AJA2199" s="62"/>
      <c r="AJC2199" s="73"/>
      <c r="AJE2199" s="62"/>
      <c r="AJG2199" s="73"/>
      <c r="AJI2199" s="62"/>
      <c r="AJK2199" s="73"/>
      <c r="AJM2199" s="62"/>
      <c r="AJO2199" s="73"/>
      <c r="AJQ2199" s="62"/>
      <c r="AJS2199" s="73"/>
      <c r="AJU2199" s="62"/>
      <c r="AJW2199" s="73"/>
      <c r="AJY2199" s="62"/>
      <c r="AKA2199" s="73"/>
      <c r="AKC2199" s="62"/>
      <c r="AKE2199" s="73"/>
      <c r="AKG2199" s="62"/>
      <c r="AKI2199" s="73"/>
      <c r="AKK2199" s="62"/>
      <c r="AKM2199" s="73"/>
      <c r="AKO2199" s="62"/>
      <c r="AKQ2199" s="73"/>
      <c r="AKS2199" s="62"/>
      <c r="AKU2199" s="73"/>
      <c r="AKW2199" s="62"/>
      <c r="AKY2199" s="73"/>
      <c r="ALA2199" s="62"/>
      <c r="ALC2199" s="73"/>
      <c r="ALE2199" s="62"/>
      <c r="ALG2199" s="73"/>
      <c r="ALI2199" s="62"/>
      <c r="ALK2199" s="73"/>
      <c r="ALM2199" s="62"/>
      <c r="ALO2199" s="73"/>
      <c r="ALQ2199" s="62"/>
      <c r="ALS2199" s="73"/>
      <c r="ALU2199" s="62"/>
      <c r="ALW2199" s="73"/>
      <c r="ALY2199" s="62"/>
      <c r="AMA2199" s="73"/>
      <c r="AMC2199" s="62"/>
      <c r="AME2199" s="73"/>
      <c r="AMG2199" s="62"/>
      <c r="AMI2199" s="73"/>
      <c r="AMK2199" s="62"/>
      <c r="AMM2199" s="73"/>
      <c r="AMO2199" s="62"/>
      <c r="AMQ2199" s="73"/>
      <c r="AMS2199" s="62"/>
      <c r="AMU2199" s="73"/>
      <c r="AMW2199" s="62"/>
      <c r="AMY2199" s="73"/>
      <c r="ANA2199" s="62"/>
      <c r="ANC2199" s="73"/>
      <c r="ANE2199" s="62"/>
      <c r="ANG2199" s="73"/>
      <c r="ANI2199" s="62"/>
      <c r="ANK2199" s="73"/>
      <c r="ANM2199" s="62"/>
      <c r="ANO2199" s="73"/>
      <c r="ANQ2199" s="62"/>
      <c r="ANS2199" s="73"/>
      <c r="ANU2199" s="62"/>
      <c r="ANW2199" s="73"/>
      <c r="ANY2199" s="62"/>
      <c r="AOA2199" s="73"/>
      <c r="AOC2199" s="62"/>
      <c r="AOE2199" s="73"/>
      <c r="AOG2199" s="62"/>
      <c r="AOI2199" s="73"/>
      <c r="AOK2199" s="62"/>
      <c r="AOM2199" s="73"/>
      <c r="AOO2199" s="62"/>
      <c r="AOQ2199" s="73"/>
      <c r="AOS2199" s="62"/>
      <c r="AOU2199" s="73"/>
      <c r="AOW2199" s="62"/>
      <c r="AOY2199" s="73"/>
      <c r="APA2199" s="62"/>
      <c r="APC2199" s="73"/>
      <c r="APE2199" s="62"/>
      <c r="APG2199" s="73"/>
      <c r="API2199" s="62"/>
      <c r="APK2199" s="73"/>
      <c r="APM2199" s="62"/>
      <c r="APO2199" s="73"/>
      <c r="APQ2199" s="62"/>
      <c r="APS2199" s="73"/>
      <c r="APU2199" s="62"/>
      <c r="APW2199" s="73"/>
      <c r="APY2199" s="62"/>
      <c r="AQA2199" s="73"/>
      <c r="AQC2199" s="62"/>
      <c r="AQE2199" s="73"/>
      <c r="AQG2199" s="62"/>
      <c r="AQI2199" s="73"/>
      <c r="AQK2199" s="62"/>
      <c r="AQM2199" s="73"/>
      <c r="AQO2199" s="62"/>
      <c r="AQQ2199" s="73"/>
      <c r="AQS2199" s="62"/>
      <c r="AQU2199" s="73"/>
      <c r="AQW2199" s="62"/>
      <c r="AQY2199" s="73"/>
      <c r="ARA2199" s="62"/>
      <c r="ARC2199" s="73"/>
      <c r="ARE2199" s="62"/>
      <c r="ARG2199" s="73"/>
      <c r="ARI2199" s="62"/>
      <c r="ARK2199" s="73"/>
      <c r="ARM2199" s="62"/>
      <c r="ARO2199" s="73"/>
      <c r="ARQ2199" s="62"/>
      <c r="ARS2199" s="73"/>
      <c r="ARU2199" s="62"/>
      <c r="ARW2199" s="73"/>
      <c r="ARY2199" s="62"/>
      <c r="ASA2199" s="73"/>
      <c r="ASC2199" s="62"/>
      <c r="ASE2199" s="73"/>
      <c r="ASG2199" s="62"/>
      <c r="ASI2199" s="73"/>
      <c r="ASK2199" s="62"/>
      <c r="ASM2199" s="73"/>
      <c r="ASO2199" s="62"/>
      <c r="ASQ2199" s="73"/>
      <c r="ASS2199" s="62"/>
      <c r="ASU2199" s="73"/>
      <c r="ASW2199" s="62"/>
      <c r="ASY2199" s="73"/>
      <c r="ATA2199" s="62"/>
      <c r="ATC2199" s="73"/>
      <c r="ATE2199" s="62"/>
      <c r="ATG2199" s="73"/>
      <c r="ATI2199" s="62"/>
      <c r="ATK2199" s="73"/>
      <c r="ATM2199" s="62"/>
      <c r="ATO2199" s="73"/>
      <c r="ATQ2199" s="62"/>
      <c r="ATS2199" s="73"/>
      <c r="ATU2199" s="62"/>
      <c r="ATW2199" s="73"/>
      <c r="ATY2199" s="62"/>
      <c r="AUA2199" s="73"/>
      <c r="AUC2199" s="62"/>
      <c r="AUE2199" s="73"/>
      <c r="AUG2199" s="62"/>
      <c r="AUI2199" s="73"/>
      <c r="AUK2199" s="62"/>
      <c r="AUM2199" s="73"/>
      <c r="AUO2199" s="62"/>
      <c r="AUQ2199" s="73"/>
      <c r="AUS2199" s="62"/>
      <c r="AUU2199" s="73"/>
      <c r="AUW2199" s="62"/>
      <c r="AUY2199" s="73"/>
      <c r="AVA2199" s="62"/>
      <c r="AVC2199" s="73"/>
      <c r="AVE2199" s="62"/>
      <c r="AVG2199" s="73"/>
      <c r="AVI2199" s="62"/>
      <c r="AVK2199" s="73"/>
      <c r="AVM2199" s="62"/>
      <c r="AVO2199" s="73"/>
      <c r="AVQ2199" s="62"/>
      <c r="AVS2199" s="73"/>
      <c r="AVU2199" s="62"/>
      <c r="AVW2199" s="73"/>
      <c r="AVY2199" s="62"/>
      <c r="AWA2199" s="73"/>
      <c r="AWC2199" s="62"/>
      <c r="AWE2199" s="73"/>
      <c r="AWG2199" s="62"/>
      <c r="AWI2199" s="73"/>
      <c r="AWK2199" s="62"/>
      <c r="AWM2199" s="73"/>
      <c r="AWO2199" s="62"/>
      <c r="AWQ2199" s="73"/>
      <c r="AWS2199" s="62"/>
      <c r="AWU2199" s="73"/>
      <c r="AWW2199" s="62"/>
      <c r="AWY2199" s="73"/>
      <c r="AXA2199" s="62"/>
      <c r="AXC2199" s="73"/>
      <c r="AXE2199" s="62"/>
      <c r="AXG2199" s="73"/>
      <c r="AXI2199" s="62"/>
      <c r="AXK2199" s="73"/>
      <c r="AXM2199" s="62"/>
      <c r="AXO2199" s="73"/>
      <c r="AXQ2199" s="62"/>
      <c r="AXS2199" s="73"/>
      <c r="AXU2199" s="62"/>
      <c r="AXW2199" s="73"/>
      <c r="AXY2199" s="62"/>
      <c r="AYA2199" s="73"/>
      <c r="AYC2199" s="62"/>
      <c r="AYE2199" s="73"/>
      <c r="AYG2199" s="62"/>
      <c r="AYI2199" s="73"/>
      <c r="AYK2199" s="62"/>
      <c r="AYM2199" s="73"/>
      <c r="AYO2199" s="62"/>
      <c r="AYQ2199" s="73"/>
      <c r="AYS2199" s="62"/>
      <c r="AYU2199" s="73"/>
      <c r="AYW2199" s="62"/>
      <c r="AYY2199" s="73"/>
      <c r="AZA2199" s="62"/>
      <c r="AZC2199" s="73"/>
      <c r="AZE2199" s="62"/>
      <c r="AZG2199" s="73"/>
      <c r="AZI2199" s="62"/>
      <c r="AZK2199" s="73"/>
      <c r="AZM2199" s="62"/>
      <c r="AZO2199" s="73"/>
      <c r="AZQ2199" s="62"/>
      <c r="AZS2199" s="73"/>
      <c r="AZU2199" s="62"/>
      <c r="AZW2199" s="73"/>
      <c r="AZY2199" s="62"/>
      <c r="BAA2199" s="73"/>
      <c r="BAC2199" s="62"/>
      <c r="BAE2199" s="73"/>
      <c r="BAG2199" s="62"/>
      <c r="BAI2199" s="73"/>
      <c r="BAK2199" s="62"/>
      <c r="BAM2199" s="73"/>
      <c r="BAO2199" s="62"/>
      <c r="BAQ2199" s="73"/>
      <c r="BAS2199" s="62"/>
      <c r="BAU2199" s="73"/>
      <c r="BAW2199" s="62"/>
      <c r="BAY2199" s="73"/>
      <c r="BBA2199" s="62"/>
      <c r="BBC2199" s="73"/>
      <c r="BBE2199" s="62"/>
      <c r="BBG2199" s="73"/>
      <c r="BBI2199" s="62"/>
      <c r="BBK2199" s="73"/>
      <c r="BBM2199" s="62"/>
      <c r="BBO2199" s="73"/>
      <c r="BBQ2199" s="62"/>
      <c r="BBS2199" s="73"/>
      <c r="BBU2199" s="62"/>
      <c r="BBW2199" s="73"/>
      <c r="BBY2199" s="62"/>
      <c r="BCA2199" s="73"/>
      <c r="BCC2199" s="62"/>
      <c r="BCE2199" s="73"/>
      <c r="BCG2199" s="62"/>
      <c r="BCI2199" s="73"/>
      <c r="BCK2199" s="62"/>
      <c r="BCM2199" s="73"/>
      <c r="BCO2199" s="62"/>
      <c r="BCQ2199" s="73"/>
      <c r="BCS2199" s="62"/>
      <c r="BCU2199" s="73"/>
      <c r="BCW2199" s="62"/>
      <c r="BCY2199" s="73"/>
      <c r="BDA2199" s="62"/>
      <c r="BDC2199" s="73"/>
      <c r="BDE2199" s="62"/>
      <c r="BDG2199" s="73"/>
      <c r="BDI2199" s="62"/>
      <c r="BDK2199" s="73"/>
      <c r="BDM2199" s="62"/>
      <c r="BDO2199" s="73"/>
      <c r="BDQ2199" s="62"/>
      <c r="BDS2199" s="73"/>
      <c r="BDU2199" s="62"/>
      <c r="BDW2199" s="73"/>
      <c r="BDY2199" s="62"/>
      <c r="BEA2199" s="73"/>
      <c r="BEC2199" s="62"/>
      <c r="BEE2199" s="73"/>
      <c r="BEG2199" s="62"/>
      <c r="BEI2199" s="73"/>
      <c r="BEK2199" s="62"/>
      <c r="BEM2199" s="73"/>
      <c r="BEO2199" s="62"/>
      <c r="BEQ2199" s="73"/>
      <c r="BES2199" s="62"/>
      <c r="BEU2199" s="73"/>
      <c r="BEW2199" s="62"/>
      <c r="BEY2199" s="73"/>
      <c r="BFA2199" s="62"/>
      <c r="BFC2199" s="73"/>
      <c r="BFE2199" s="62"/>
      <c r="BFG2199" s="73"/>
      <c r="BFI2199" s="62"/>
      <c r="BFK2199" s="73"/>
      <c r="BFM2199" s="62"/>
      <c r="BFO2199" s="73"/>
      <c r="BFQ2199" s="62"/>
      <c r="BFS2199" s="73"/>
      <c r="BFU2199" s="62"/>
      <c r="BFW2199" s="73"/>
      <c r="BFY2199" s="62"/>
      <c r="BGA2199" s="73"/>
      <c r="BGC2199" s="62"/>
      <c r="BGE2199" s="73"/>
      <c r="BGG2199" s="62"/>
      <c r="BGI2199" s="73"/>
      <c r="BGK2199" s="62"/>
      <c r="BGM2199" s="73"/>
      <c r="BGO2199" s="62"/>
      <c r="BGQ2199" s="73"/>
      <c r="BGS2199" s="62"/>
      <c r="BGU2199" s="73"/>
      <c r="BGW2199" s="62"/>
      <c r="BGY2199" s="73"/>
      <c r="BHA2199" s="62"/>
      <c r="BHC2199" s="73"/>
      <c r="BHE2199" s="62"/>
      <c r="BHG2199" s="73"/>
      <c r="BHI2199" s="62"/>
      <c r="BHK2199" s="73"/>
      <c r="BHM2199" s="62"/>
      <c r="BHO2199" s="73"/>
      <c r="BHQ2199" s="62"/>
      <c r="BHS2199" s="73"/>
      <c r="BHU2199" s="62"/>
      <c r="BHW2199" s="73"/>
      <c r="BHY2199" s="62"/>
      <c r="BIA2199" s="73"/>
      <c r="BIC2199" s="62"/>
      <c r="BIE2199" s="73"/>
      <c r="BIG2199" s="62"/>
      <c r="BII2199" s="73"/>
      <c r="BIK2199" s="62"/>
      <c r="BIM2199" s="73"/>
      <c r="BIO2199" s="62"/>
      <c r="BIQ2199" s="73"/>
      <c r="BIS2199" s="62"/>
      <c r="BIU2199" s="73"/>
      <c r="BIW2199" s="62"/>
      <c r="BIY2199" s="73"/>
      <c r="BJA2199" s="62"/>
      <c r="BJC2199" s="73"/>
      <c r="BJE2199" s="62"/>
      <c r="BJG2199" s="73"/>
      <c r="BJI2199" s="62"/>
      <c r="BJK2199" s="73"/>
      <c r="BJM2199" s="62"/>
      <c r="BJO2199" s="73"/>
      <c r="BJQ2199" s="62"/>
      <c r="BJS2199" s="73"/>
      <c r="BJU2199" s="62"/>
      <c r="BJW2199" s="73"/>
      <c r="BJY2199" s="62"/>
      <c r="BKA2199" s="73"/>
      <c r="BKC2199" s="62"/>
      <c r="BKE2199" s="73"/>
      <c r="BKG2199" s="62"/>
      <c r="BKI2199" s="73"/>
      <c r="BKK2199" s="62"/>
      <c r="BKM2199" s="73"/>
      <c r="BKO2199" s="62"/>
      <c r="BKQ2199" s="73"/>
      <c r="BKS2199" s="62"/>
      <c r="BKU2199" s="73"/>
      <c r="BKW2199" s="62"/>
      <c r="BKY2199" s="73"/>
      <c r="BLA2199" s="62"/>
      <c r="BLC2199" s="73"/>
      <c r="BLE2199" s="62"/>
      <c r="BLG2199" s="73"/>
      <c r="BLI2199" s="62"/>
      <c r="BLK2199" s="73"/>
      <c r="BLM2199" s="62"/>
      <c r="BLO2199" s="73"/>
      <c r="BLQ2199" s="62"/>
      <c r="BLS2199" s="73"/>
      <c r="BLU2199" s="62"/>
      <c r="BLW2199" s="73"/>
      <c r="BLY2199" s="62"/>
      <c r="BMA2199" s="73"/>
      <c r="BMC2199" s="62"/>
      <c r="BME2199" s="73"/>
      <c r="BMG2199" s="62"/>
      <c r="BMI2199" s="73"/>
      <c r="BMK2199" s="62"/>
      <c r="BMM2199" s="73"/>
      <c r="BMO2199" s="62"/>
      <c r="BMQ2199" s="73"/>
      <c r="BMS2199" s="62"/>
      <c r="BMU2199" s="73"/>
      <c r="BMW2199" s="62"/>
      <c r="BMY2199" s="73"/>
      <c r="BNA2199" s="62"/>
      <c r="BNC2199" s="73"/>
      <c r="BNE2199" s="62"/>
      <c r="BNG2199" s="73"/>
      <c r="BNI2199" s="62"/>
      <c r="BNK2199" s="73"/>
      <c r="BNM2199" s="62"/>
      <c r="BNO2199" s="73"/>
      <c r="BNQ2199" s="62"/>
      <c r="BNS2199" s="73"/>
      <c r="BNU2199" s="62"/>
      <c r="BNW2199" s="73"/>
      <c r="BNY2199" s="62"/>
      <c r="BOA2199" s="73"/>
      <c r="BOC2199" s="62"/>
      <c r="BOE2199" s="73"/>
      <c r="BOG2199" s="62"/>
      <c r="BOI2199" s="73"/>
      <c r="BOK2199" s="62"/>
      <c r="BOM2199" s="73"/>
      <c r="BOO2199" s="62"/>
      <c r="BOQ2199" s="73"/>
      <c r="BOS2199" s="62"/>
      <c r="BOU2199" s="73"/>
      <c r="BOW2199" s="62"/>
      <c r="BOY2199" s="73"/>
      <c r="BPA2199" s="62"/>
      <c r="BPC2199" s="73"/>
      <c r="BPE2199" s="62"/>
      <c r="BPG2199" s="73"/>
      <c r="BPI2199" s="62"/>
      <c r="BPK2199" s="73"/>
      <c r="BPM2199" s="62"/>
      <c r="BPO2199" s="73"/>
      <c r="BPQ2199" s="62"/>
      <c r="BPS2199" s="73"/>
      <c r="BPU2199" s="62"/>
      <c r="BPW2199" s="73"/>
      <c r="BPY2199" s="62"/>
      <c r="BQA2199" s="73"/>
      <c r="BQC2199" s="62"/>
      <c r="BQE2199" s="73"/>
      <c r="BQG2199" s="62"/>
      <c r="BQI2199" s="73"/>
      <c r="BQK2199" s="62"/>
      <c r="BQM2199" s="73"/>
      <c r="BQO2199" s="62"/>
      <c r="BQQ2199" s="73"/>
      <c r="BQS2199" s="62"/>
      <c r="BQU2199" s="73"/>
      <c r="BQW2199" s="62"/>
      <c r="BQY2199" s="73"/>
      <c r="BRA2199" s="62"/>
      <c r="BRC2199" s="73"/>
      <c r="BRE2199" s="62"/>
      <c r="BRG2199" s="73"/>
      <c r="BRI2199" s="62"/>
      <c r="BRK2199" s="73"/>
      <c r="BRM2199" s="62"/>
      <c r="BRO2199" s="73"/>
      <c r="BRQ2199" s="62"/>
      <c r="BRS2199" s="73"/>
      <c r="BRU2199" s="62"/>
      <c r="BRW2199" s="73"/>
      <c r="BRY2199" s="62"/>
      <c r="BSA2199" s="73"/>
      <c r="BSC2199" s="62"/>
      <c r="BSE2199" s="73"/>
      <c r="BSG2199" s="62"/>
      <c r="BSI2199" s="73"/>
      <c r="BSK2199" s="62"/>
      <c r="BSM2199" s="73"/>
      <c r="BSO2199" s="62"/>
      <c r="BSQ2199" s="73"/>
      <c r="BSS2199" s="62"/>
      <c r="BSU2199" s="73"/>
      <c r="BSW2199" s="62"/>
      <c r="BSY2199" s="73"/>
      <c r="BTA2199" s="62"/>
      <c r="BTC2199" s="73"/>
      <c r="BTE2199" s="62"/>
      <c r="BTG2199" s="73"/>
      <c r="BTI2199" s="62"/>
      <c r="BTK2199" s="73"/>
      <c r="BTM2199" s="62"/>
      <c r="BTO2199" s="73"/>
      <c r="BTQ2199" s="62"/>
      <c r="BTS2199" s="73"/>
      <c r="BTU2199" s="62"/>
      <c r="BTW2199" s="73"/>
      <c r="BTY2199" s="62"/>
      <c r="BUA2199" s="73"/>
      <c r="BUC2199" s="62"/>
      <c r="BUE2199" s="73"/>
      <c r="BUG2199" s="62"/>
      <c r="BUI2199" s="73"/>
      <c r="BUK2199" s="62"/>
      <c r="BUM2199" s="73"/>
      <c r="BUO2199" s="62"/>
      <c r="BUQ2199" s="73"/>
      <c r="BUS2199" s="62"/>
      <c r="BUU2199" s="73"/>
      <c r="BUW2199" s="62"/>
      <c r="BUY2199" s="73"/>
      <c r="BVA2199" s="62"/>
      <c r="BVC2199" s="73"/>
      <c r="BVE2199" s="62"/>
      <c r="BVG2199" s="73"/>
      <c r="BVI2199" s="62"/>
      <c r="BVK2199" s="73"/>
      <c r="BVM2199" s="62"/>
      <c r="BVO2199" s="73"/>
      <c r="BVQ2199" s="62"/>
      <c r="BVS2199" s="73"/>
      <c r="BVU2199" s="62"/>
      <c r="BVW2199" s="73"/>
      <c r="BVY2199" s="62"/>
      <c r="BWA2199" s="73"/>
      <c r="BWC2199" s="62"/>
      <c r="BWE2199" s="73"/>
      <c r="BWG2199" s="62"/>
      <c r="BWI2199" s="73"/>
      <c r="BWK2199" s="62"/>
      <c r="BWM2199" s="73"/>
      <c r="BWO2199" s="62"/>
      <c r="BWQ2199" s="73"/>
      <c r="BWS2199" s="62"/>
      <c r="BWU2199" s="73"/>
      <c r="BWW2199" s="62"/>
      <c r="BWY2199" s="73"/>
      <c r="BXA2199" s="62"/>
      <c r="BXC2199" s="73"/>
      <c r="BXE2199" s="62"/>
      <c r="BXG2199" s="73"/>
      <c r="BXI2199" s="62"/>
      <c r="BXK2199" s="73"/>
      <c r="BXM2199" s="62"/>
      <c r="BXO2199" s="73"/>
      <c r="BXQ2199" s="62"/>
      <c r="BXS2199" s="73"/>
      <c r="BXU2199" s="62"/>
      <c r="BXW2199" s="73"/>
      <c r="BXY2199" s="62"/>
      <c r="BYA2199" s="73"/>
      <c r="BYC2199" s="62"/>
      <c r="BYE2199" s="73"/>
      <c r="BYG2199" s="62"/>
      <c r="BYI2199" s="73"/>
      <c r="BYK2199" s="62"/>
      <c r="BYM2199" s="73"/>
      <c r="BYO2199" s="62"/>
      <c r="BYQ2199" s="73"/>
      <c r="BYS2199" s="62"/>
      <c r="BYU2199" s="73"/>
      <c r="BYW2199" s="62"/>
      <c r="BYY2199" s="73"/>
      <c r="BZA2199" s="62"/>
      <c r="BZC2199" s="73"/>
      <c r="BZE2199" s="62"/>
      <c r="BZG2199" s="73"/>
      <c r="BZI2199" s="62"/>
      <c r="BZK2199" s="73"/>
      <c r="BZM2199" s="62"/>
      <c r="BZO2199" s="73"/>
      <c r="BZQ2199" s="62"/>
      <c r="BZS2199" s="73"/>
      <c r="BZU2199" s="62"/>
      <c r="BZW2199" s="73"/>
      <c r="BZY2199" s="62"/>
      <c r="CAA2199" s="73"/>
      <c r="CAC2199" s="62"/>
      <c r="CAE2199" s="73"/>
      <c r="CAG2199" s="62"/>
      <c r="CAI2199" s="73"/>
      <c r="CAK2199" s="62"/>
      <c r="CAM2199" s="73"/>
      <c r="CAO2199" s="62"/>
      <c r="CAQ2199" s="73"/>
      <c r="CAS2199" s="62"/>
      <c r="CAU2199" s="73"/>
      <c r="CAW2199" s="62"/>
      <c r="CAY2199" s="73"/>
      <c r="CBA2199" s="62"/>
      <c r="CBC2199" s="73"/>
      <c r="CBE2199" s="62"/>
      <c r="CBG2199" s="73"/>
      <c r="CBI2199" s="62"/>
      <c r="CBK2199" s="73"/>
      <c r="CBM2199" s="62"/>
      <c r="CBO2199" s="73"/>
      <c r="CBQ2199" s="62"/>
      <c r="CBS2199" s="73"/>
      <c r="CBU2199" s="62"/>
      <c r="CBW2199" s="73"/>
      <c r="CBY2199" s="62"/>
      <c r="CCA2199" s="73"/>
      <c r="CCC2199" s="62"/>
      <c r="CCE2199" s="73"/>
      <c r="CCG2199" s="62"/>
      <c r="CCI2199" s="73"/>
      <c r="CCK2199" s="62"/>
      <c r="CCM2199" s="73"/>
      <c r="CCO2199" s="62"/>
      <c r="CCQ2199" s="73"/>
      <c r="CCS2199" s="62"/>
      <c r="CCU2199" s="73"/>
      <c r="CCW2199" s="62"/>
      <c r="CCY2199" s="73"/>
      <c r="CDA2199" s="62"/>
      <c r="CDC2199" s="73"/>
      <c r="CDE2199" s="62"/>
      <c r="CDG2199" s="73"/>
      <c r="CDI2199" s="62"/>
      <c r="CDK2199" s="73"/>
      <c r="CDM2199" s="62"/>
      <c r="CDO2199" s="73"/>
      <c r="CDQ2199" s="62"/>
      <c r="CDS2199" s="73"/>
      <c r="CDU2199" s="62"/>
      <c r="CDW2199" s="73"/>
      <c r="CDY2199" s="62"/>
      <c r="CEA2199" s="73"/>
      <c r="CEC2199" s="62"/>
      <c r="CEE2199" s="73"/>
      <c r="CEG2199" s="62"/>
      <c r="CEI2199" s="73"/>
      <c r="CEK2199" s="62"/>
      <c r="CEM2199" s="73"/>
      <c r="CEO2199" s="62"/>
      <c r="CEQ2199" s="73"/>
      <c r="CES2199" s="62"/>
      <c r="CEU2199" s="73"/>
      <c r="CEW2199" s="62"/>
      <c r="CEY2199" s="73"/>
      <c r="CFA2199" s="62"/>
      <c r="CFC2199" s="73"/>
      <c r="CFE2199" s="62"/>
      <c r="CFG2199" s="73"/>
      <c r="CFI2199" s="62"/>
      <c r="CFK2199" s="73"/>
      <c r="CFM2199" s="62"/>
      <c r="CFO2199" s="73"/>
      <c r="CFQ2199" s="62"/>
      <c r="CFS2199" s="73"/>
      <c r="CFU2199" s="62"/>
      <c r="CFW2199" s="73"/>
      <c r="CFY2199" s="62"/>
      <c r="CGA2199" s="73"/>
      <c r="CGC2199" s="62"/>
      <c r="CGE2199" s="73"/>
      <c r="CGG2199" s="62"/>
      <c r="CGI2199" s="73"/>
      <c r="CGK2199" s="62"/>
      <c r="CGM2199" s="73"/>
      <c r="CGO2199" s="62"/>
      <c r="CGQ2199" s="73"/>
      <c r="CGS2199" s="62"/>
      <c r="CGU2199" s="73"/>
      <c r="CGW2199" s="62"/>
      <c r="CGY2199" s="73"/>
      <c r="CHA2199" s="62"/>
      <c r="CHC2199" s="73"/>
      <c r="CHE2199" s="62"/>
      <c r="CHG2199" s="73"/>
      <c r="CHI2199" s="62"/>
      <c r="CHK2199" s="73"/>
      <c r="CHM2199" s="62"/>
      <c r="CHO2199" s="73"/>
      <c r="CHQ2199" s="62"/>
      <c r="CHS2199" s="73"/>
      <c r="CHU2199" s="62"/>
      <c r="CHW2199" s="73"/>
      <c r="CHY2199" s="62"/>
      <c r="CIA2199" s="73"/>
      <c r="CIC2199" s="62"/>
      <c r="CIE2199" s="73"/>
      <c r="CIG2199" s="62"/>
      <c r="CII2199" s="73"/>
      <c r="CIK2199" s="62"/>
      <c r="CIM2199" s="73"/>
      <c r="CIO2199" s="62"/>
      <c r="CIQ2199" s="73"/>
      <c r="CIS2199" s="62"/>
      <c r="CIU2199" s="73"/>
      <c r="CIW2199" s="62"/>
      <c r="CIY2199" s="73"/>
      <c r="CJA2199" s="62"/>
      <c r="CJC2199" s="73"/>
      <c r="CJE2199" s="62"/>
      <c r="CJG2199" s="73"/>
      <c r="CJI2199" s="62"/>
      <c r="CJK2199" s="73"/>
      <c r="CJM2199" s="62"/>
      <c r="CJO2199" s="73"/>
      <c r="CJQ2199" s="62"/>
      <c r="CJS2199" s="73"/>
      <c r="CJU2199" s="62"/>
      <c r="CJW2199" s="73"/>
      <c r="CJY2199" s="62"/>
      <c r="CKA2199" s="73"/>
      <c r="CKC2199" s="62"/>
      <c r="CKE2199" s="73"/>
      <c r="CKG2199" s="62"/>
      <c r="CKI2199" s="73"/>
      <c r="CKK2199" s="62"/>
      <c r="CKM2199" s="73"/>
      <c r="CKO2199" s="62"/>
      <c r="CKQ2199" s="73"/>
      <c r="CKS2199" s="62"/>
      <c r="CKU2199" s="73"/>
      <c r="CKW2199" s="62"/>
      <c r="CKY2199" s="73"/>
      <c r="CLA2199" s="62"/>
      <c r="CLC2199" s="73"/>
      <c r="CLE2199" s="62"/>
      <c r="CLG2199" s="73"/>
      <c r="CLI2199" s="62"/>
      <c r="CLK2199" s="73"/>
      <c r="CLM2199" s="62"/>
      <c r="CLO2199" s="73"/>
      <c r="CLQ2199" s="62"/>
      <c r="CLS2199" s="73"/>
      <c r="CLU2199" s="62"/>
      <c r="CLW2199" s="73"/>
      <c r="CLY2199" s="62"/>
      <c r="CMA2199" s="73"/>
      <c r="CMC2199" s="62"/>
      <c r="CME2199" s="73"/>
      <c r="CMG2199" s="62"/>
      <c r="CMI2199" s="73"/>
      <c r="CMK2199" s="62"/>
      <c r="CMM2199" s="73"/>
      <c r="CMO2199" s="62"/>
      <c r="CMQ2199" s="73"/>
      <c r="CMS2199" s="62"/>
      <c r="CMU2199" s="73"/>
      <c r="CMW2199" s="62"/>
      <c r="CMY2199" s="73"/>
      <c r="CNA2199" s="62"/>
      <c r="CNC2199" s="73"/>
      <c r="CNE2199" s="62"/>
      <c r="CNG2199" s="73"/>
      <c r="CNI2199" s="62"/>
      <c r="CNK2199" s="73"/>
      <c r="CNM2199" s="62"/>
      <c r="CNO2199" s="73"/>
      <c r="CNQ2199" s="62"/>
      <c r="CNS2199" s="73"/>
      <c r="CNU2199" s="62"/>
      <c r="CNW2199" s="73"/>
      <c r="CNY2199" s="62"/>
      <c r="COA2199" s="73"/>
      <c r="COC2199" s="62"/>
      <c r="COE2199" s="73"/>
      <c r="COG2199" s="62"/>
      <c r="COI2199" s="73"/>
      <c r="COK2199" s="62"/>
      <c r="COM2199" s="73"/>
      <c r="COO2199" s="62"/>
      <c r="COQ2199" s="73"/>
      <c r="COS2199" s="62"/>
      <c r="COU2199" s="73"/>
      <c r="COW2199" s="62"/>
      <c r="COY2199" s="73"/>
      <c r="CPA2199" s="62"/>
      <c r="CPC2199" s="73"/>
      <c r="CPE2199" s="62"/>
      <c r="CPG2199" s="73"/>
      <c r="CPI2199" s="62"/>
      <c r="CPK2199" s="73"/>
      <c r="CPM2199" s="62"/>
      <c r="CPO2199" s="73"/>
      <c r="CPQ2199" s="62"/>
      <c r="CPS2199" s="73"/>
      <c r="CPU2199" s="62"/>
      <c r="CPW2199" s="73"/>
      <c r="CPY2199" s="62"/>
      <c r="CQA2199" s="73"/>
      <c r="CQC2199" s="62"/>
      <c r="CQE2199" s="73"/>
      <c r="CQG2199" s="62"/>
      <c r="CQI2199" s="73"/>
      <c r="CQK2199" s="62"/>
      <c r="CQM2199" s="73"/>
      <c r="CQO2199" s="62"/>
      <c r="CQQ2199" s="73"/>
      <c r="CQS2199" s="62"/>
      <c r="CQU2199" s="73"/>
      <c r="CQW2199" s="62"/>
      <c r="CQY2199" s="73"/>
      <c r="CRA2199" s="62"/>
      <c r="CRC2199" s="73"/>
      <c r="CRE2199" s="62"/>
      <c r="CRG2199" s="73"/>
      <c r="CRI2199" s="62"/>
      <c r="CRK2199" s="73"/>
      <c r="CRM2199" s="62"/>
      <c r="CRO2199" s="73"/>
      <c r="CRQ2199" s="62"/>
      <c r="CRS2199" s="73"/>
      <c r="CRU2199" s="62"/>
      <c r="CRW2199" s="73"/>
      <c r="CRY2199" s="62"/>
      <c r="CSA2199" s="73"/>
      <c r="CSC2199" s="62"/>
      <c r="CSE2199" s="73"/>
      <c r="CSG2199" s="62"/>
      <c r="CSI2199" s="73"/>
      <c r="CSK2199" s="62"/>
      <c r="CSM2199" s="73"/>
      <c r="CSO2199" s="62"/>
      <c r="CSQ2199" s="73"/>
      <c r="CSS2199" s="62"/>
      <c r="CSU2199" s="73"/>
      <c r="CSW2199" s="62"/>
      <c r="CSY2199" s="73"/>
      <c r="CTA2199" s="62"/>
      <c r="CTC2199" s="73"/>
      <c r="CTE2199" s="62"/>
      <c r="CTG2199" s="73"/>
      <c r="CTI2199" s="62"/>
      <c r="CTK2199" s="73"/>
      <c r="CTM2199" s="62"/>
      <c r="CTO2199" s="73"/>
      <c r="CTQ2199" s="62"/>
      <c r="CTS2199" s="73"/>
      <c r="CTU2199" s="62"/>
      <c r="CTW2199" s="73"/>
      <c r="CTY2199" s="62"/>
      <c r="CUA2199" s="73"/>
      <c r="CUC2199" s="62"/>
      <c r="CUE2199" s="73"/>
      <c r="CUG2199" s="62"/>
      <c r="CUI2199" s="73"/>
      <c r="CUK2199" s="62"/>
      <c r="CUM2199" s="73"/>
      <c r="CUO2199" s="62"/>
      <c r="CUQ2199" s="73"/>
      <c r="CUS2199" s="62"/>
      <c r="CUU2199" s="73"/>
      <c r="CUW2199" s="62"/>
      <c r="CUY2199" s="73"/>
      <c r="CVA2199" s="62"/>
      <c r="CVC2199" s="73"/>
      <c r="CVE2199" s="62"/>
      <c r="CVG2199" s="73"/>
      <c r="CVI2199" s="62"/>
      <c r="CVK2199" s="73"/>
      <c r="CVM2199" s="62"/>
      <c r="CVO2199" s="73"/>
      <c r="CVQ2199" s="62"/>
      <c r="CVS2199" s="73"/>
      <c r="CVU2199" s="62"/>
      <c r="CVW2199" s="73"/>
      <c r="CVY2199" s="62"/>
      <c r="CWA2199" s="73"/>
      <c r="CWC2199" s="62"/>
      <c r="CWE2199" s="73"/>
      <c r="CWG2199" s="62"/>
      <c r="CWI2199" s="73"/>
      <c r="CWK2199" s="62"/>
      <c r="CWM2199" s="73"/>
      <c r="CWO2199" s="62"/>
      <c r="CWQ2199" s="73"/>
      <c r="CWS2199" s="62"/>
      <c r="CWU2199" s="73"/>
      <c r="CWW2199" s="62"/>
      <c r="CWY2199" s="73"/>
      <c r="CXA2199" s="62"/>
      <c r="CXC2199" s="73"/>
      <c r="CXE2199" s="62"/>
      <c r="CXG2199" s="73"/>
      <c r="CXI2199" s="62"/>
      <c r="CXK2199" s="73"/>
      <c r="CXM2199" s="62"/>
      <c r="CXO2199" s="73"/>
      <c r="CXQ2199" s="62"/>
      <c r="CXS2199" s="73"/>
      <c r="CXU2199" s="62"/>
      <c r="CXW2199" s="73"/>
      <c r="CXY2199" s="62"/>
      <c r="CYA2199" s="73"/>
      <c r="CYC2199" s="62"/>
      <c r="CYE2199" s="73"/>
      <c r="CYG2199" s="62"/>
      <c r="CYI2199" s="73"/>
      <c r="CYK2199" s="62"/>
      <c r="CYM2199" s="73"/>
      <c r="CYO2199" s="62"/>
      <c r="CYQ2199" s="73"/>
      <c r="CYS2199" s="62"/>
      <c r="CYU2199" s="73"/>
      <c r="CYW2199" s="62"/>
      <c r="CYY2199" s="73"/>
      <c r="CZA2199" s="62"/>
      <c r="CZC2199" s="73"/>
      <c r="CZE2199" s="62"/>
      <c r="CZG2199" s="73"/>
      <c r="CZI2199" s="62"/>
      <c r="CZK2199" s="73"/>
      <c r="CZM2199" s="62"/>
      <c r="CZO2199" s="73"/>
      <c r="CZQ2199" s="62"/>
      <c r="CZS2199" s="73"/>
      <c r="CZU2199" s="62"/>
      <c r="CZW2199" s="73"/>
      <c r="CZY2199" s="62"/>
      <c r="DAA2199" s="73"/>
      <c r="DAC2199" s="62"/>
      <c r="DAE2199" s="73"/>
      <c r="DAG2199" s="62"/>
      <c r="DAI2199" s="73"/>
      <c r="DAK2199" s="62"/>
      <c r="DAM2199" s="73"/>
      <c r="DAO2199" s="62"/>
      <c r="DAQ2199" s="73"/>
      <c r="DAS2199" s="62"/>
      <c r="DAU2199" s="73"/>
      <c r="DAW2199" s="62"/>
      <c r="DAY2199" s="73"/>
      <c r="DBA2199" s="62"/>
      <c r="DBC2199" s="73"/>
      <c r="DBE2199" s="62"/>
      <c r="DBG2199" s="73"/>
      <c r="DBI2199" s="62"/>
      <c r="DBK2199" s="73"/>
      <c r="DBM2199" s="62"/>
      <c r="DBO2199" s="73"/>
      <c r="DBQ2199" s="62"/>
      <c r="DBS2199" s="73"/>
      <c r="DBU2199" s="62"/>
      <c r="DBW2199" s="73"/>
      <c r="DBY2199" s="62"/>
      <c r="DCA2199" s="73"/>
      <c r="DCC2199" s="62"/>
      <c r="DCE2199" s="73"/>
      <c r="DCG2199" s="62"/>
      <c r="DCI2199" s="73"/>
      <c r="DCK2199" s="62"/>
      <c r="DCM2199" s="73"/>
      <c r="DCO2199" s="62"/>
      <c r="DCQ2199" s="73"/>
      <c r="DCS2199" s="62"/>
      <c r="DCU2199" s="73"/>
      <c r="DCW2199" s="62"/>
      <c r="DCY2199" s="73"/>
      <c r="DDA2199" s="62"/>
      <c r="DDC2199" s="73"/>
      <c r="DDE2199" s="62"/>
      <c r="DDG2199" s="73"/>
      <c r="DDI2199" s="62"/>
      <c r="DDK2199" s="73"/>
      <c r="DDM2199" s="62"/>
      <c r="DDO2199" s="73"/>
      <c r="DDQ2199" s="62"/>
      <c r="DDS2199" s="73"/>
      <c r="DDU2199" s="62"/>
      <c r="DDW2199" s="73"/>
      <c r="DDY2199" s="62"/>
      <c r="DEA2199" s="73"/>
      <c r="DEC2199" s="62"/>
      <c r="DEE2199" s="73"/>
      <c r="DEG2199" s="62"/>
      <c r="DEI2199" s="73"/>
      <c r="DEK2199" s="62"/>
      <c r="DEM2199" s="73"/>
      <c r="DEO2199" s="62"/>
      <c r="DEQ2199" s="73"/>
      <c r="DES2199" s="62"/>
      <c r="DEU2199" s="73"/>
      <c r="DEW2199" s="62"/>
      <c r="DEY2199" s="73"/>
      <c r="DFA2199" s="62"/>
      <c r="DFC2199" s="73"/>
      <c r="DFE2199" s="62"/>
      <c r="DFG2199" s="73"/>
      <c r="DFI2199" s="62"/>
      <c r="DFK2199" s="73"/>
      <c r="DFM2199" s="62"/>
      <c r="DFO2199" s="73"/>
      <c r="DFQ2199" s="62"/>
      <c r="DFS2199" s="73"/>
      <c r="DFU2199" s="62"/>
      <c r="DFW2199" s="73"/>
      <c r="DFY2199" s="62"/>
      <c r="DGA2199" s="73"/>
      <c r="DGC2199" s="62"/>
      <c r="DGE2199" s="73"/>
      <c r="DGG2199" s="62"/>
      <c r="DGI2199" s="73"/>
      <c r="DGK2199" s="62"/>
      <c r="DGM2199" s="73"/>
      <c r="DGO2199" s="62"/>
      <c r="DGQ2199" s="73"/>
      <c r="DGS2199" s="62"/>
      <c r="DGU2199" s="73"/>
      <c r="DGW2199" s="62"/>
      <c r="DGY2199" s="73"/>
      <c r="DHA2199" s="62"/>
      <c r="DHC2199" s="73"/>
      <c r="DHE2199" s="62"/>
      <c r="DHG2199" s="73"/>
      <c r="DHI2199" s="62"/>
      <c r="DHK2199" s="73"/>
      <c r="DHM2199" s="62"/>
      <c r="DHO2199" s="73"/>
      <c r="DHQ2199" s="62"/>
      <c r="DHS2199" s="73"/>
      <c r="DHU2199" s="62"/>
      <c r="DHW2199" s="73"/>
      <c r="DHY2199" s="62"/>
      <c r="DIA2199" s="73"/>
      <c r="DIC2199" s="62"/>
      <c r="DIE2199" s="73"/>
      <c r="DIG2199" s="62"/>
      <c r="DII2199" s="73"/>
      <c r="DIK2199" s="62"/>
      <c r="DIM2199" s="73"/>
      <c r="DIO2199" s="62"/>
      <c r="DIQ2199" s="73"/>
      <c r="DIS2199" s="62"/>
      <c r="DIU2199" s="73"/>
      <c r="DIW2199" s="62"/>
      <c r="DIY2199" s="73"/>
      <c r="DJA2199" s="62"/>
      <c r="DJC2199" s="73"/>
      <c r="DJE2199" s="62"/>
      <c r="DJG2199" s="73"/>
      <c r="DJI2199" s="62"/>
      <c r="DJK2199" s="73"/>
      <c r="DJM2199" s="62"/>
      <c r="DJO2199" s="73"/>
      <c r="DJQ2199" s="62"/>
      <c r="DJS2199" s="73"/>
      <c r="DJU2199" s="62"/>
      <c r="DJW2199" s="73"/>
      <c r="DJY2199" s="62"/>
      <c r="DKA2199" s="73"/>
      <c r="DKC2199" s="62"/>
      <c r="DKE2199" s="73"/>
      <c r="DKG2199" s="62"/>
      <c r="DKI2199" s="73"/>
      <c r="DKK2199" s="62"/>
      <c r="DKM2199" s="73"/>
      <c r="DKO2199" s="62"/>
      <c r="DKQ2199" s="73"/>
      <c r="DKS2199" s="62"/>
      <c r="DKU2199" s="73"/>
      <c r="DKW2199" s="62"/>
      <c r="DKY2199" s="73"/>
      <c r="DLA2199" s="62"/>
      <c r="DLC2199" s="73"/>
      <c r="DLE2199" s="62"/>
      <c r="DLG2199" s="73"/>
      <c r="DLI2199" s="62"/>
      <c r="DLK2199" s="73"/>
      <c r="DLM2199" s="62"/>
      <c r="DLO2199" s="73"/>
      <c r="DLQ2199" s="62"/>
      <c r="DLS2199" s="73"/>
      <c r="DLU2199" s="62"/>
      <c r="DLW2199" s="73"/>
      <c r="DLY2199" s="62"/>
      <c r="DMA2199" s="73"/>
      <c r="DMC2199" s="62"/>
      <c r="DME2199" s="73"/>
      <c r="DMG2199" s="62"/>
      <c r="DMI2199" s="73"/>
      <c r="DMK2199" s="62"/>
      <c r="DMM2199" s="73"/>
      <c r="DMO2199" s="62"/>
      <c r="DMQ2199" s="73"/>
      <c r="DMS2199" s="62"/>
      <c r="DMU2199" s="73"/>
      <c r="DMW2199" s="62"/>
      <c r="DMY2199" s="73"/>
      <c r="DNA2199" s="62"/>
      <c r="DNC2199" s="73"/>
      <c r="DNE2199" s="62"/>
      <c r="DNG2199" s="73"/>
      <c r="DNI2199" s="62"/>
      <c r="DNK2199" s="73"/>
      <c r="DNM2199" s="62"/>
      <c r="DNO2199" s="73"/>
      <c r="DNQ2199" s="62"/>
      <c r="DNS2199" s="73"/>
      <c r="DNU2199" s="62"/>
      <c r="DNW2199" s="73"/>
      <c r="DNY2199" s="62"/>
      <c r="DOA2199" s="73"/>
      <c r="DOC2199" s="62"/>
      <c r="DOE2199" s="73"/>
      <c r="DOG2199" s="62"/>
      <c r="DOI2199" s="73"/>
      <c r="DOK2199" s="62"/>
      <c r="DOM2199" s="73"/>
      <c r="DOO2199" s="62"/>
      <c r="DOQ2199" s="73"/>
      <c r="DOS2199" s="62"/>
      <c r="DOU2199" s="73"/>
      <c r="DOW2199" s="62"/>
      <c r="DOY2199" s="73"/>
      <c r="DPA2199" s="62"/>
      <c r="DPC2199" s="73"/>
      <c r="DPE2199" s="62"/>
      <c r="DPG2199" s="73"/>
      <c r="DPI2199" s="62"/>
      <c r="DPK2199" s="73"/>
      <c r="DPM2199" s="62"/>
      <c r="DPO2199" s="73"/>
      <c r="DPQ2199" s="62"/>
      <c r="DPS2199" s="73"/>
      <c r="DPU2199" s="62"/>
      <c r="DPW2199" s="73"/>
      <c r="DPY2199" s="62"/>
      <c r="DQA2199" s="73"/>
      <c r="DQC2199" s="62"/>
      <c r="DQE2199" s="73"/>
      <c r="DQG2199" s="62"/>
      <c r="DQI2199" s="73"/>
      <c r="DQK2199" s="62"/>
      <c r="DQM2199" s="73"/>
      <c r="DQO2199" s="62"/>
      <c r="DQQ2199" s="73"/>
      <c r="DQS2199" s="62"/>
      <c r="DQU2199" s="73"/>
      <c r="DQW2199" s="62"/>
      <c r="DQY2199" s="73"/>
      <c r="DRA2199" s="62"/>
      <c r="DRC2199" s="73"/>
      <c r="DRE2199" s="62"/>
      <c r="DRG2199" s="73"/>
      <c r="DRI2199" s="62"/>
      <c r="DRK2199" s="73"/>
      <c r="DRM2199" s="62"/>
      <c r="DRO2199" s="73"/>
      <c r="DRQ2199" s="62"/>
      <c r="DRS2199" s="73"/>
      <c r="DRU2199" s="62"/>
      <c r="DRW2199" s="73"/>
      <c r="DRY2199" s="62"/>
      <c r="DSA2199" s="73"/>
      <c r="DSC2199" s="62"/>
      <c r="DSE2199" s="73"/>
      <c r="DSG2199" s="62"/>
      <c r="DSI2199" s="73"/>
      <c r="DSK2199" s="62"/>
      <c r="DSM2199" s="73"/>
      <c r="DSO2199" s="62"/>
      <c r="DSQ2199" s="73"/>
      <c r="DSS2199" s="62"/>
      <c r="DSU2199" s="73"/>
      <c r="DSW2199" s="62"/>
      <c r="DSY2199" s="73"/>
      <c r="DTA2199" s="62"/>
      <c r="DTC2199" s="73"/>
      <c r="DTE2199" s="62"/>
      <c r="DTG2199" s="73"/>
      <c r="DTI2199" s="62"/>
      <c r="DTK2199" s="73"/>
      <c r="DTM2199" s="62"/>
      <c r="DTO2199" s="73"/>
      <c r="DTQ2199" s="62"/>
      <c r="DTS2199" s="73"/>
      <c r="DTU2199" s="62"/>
      <c r="DTW2199" s="73"/>
      <c r="DTY2199" s="62"/>
      <c r="DUA2199" s="73"/>
      <c r="DUC2199" s="62"/>
      <c r="DUE2199" s="73"/>
      <c r="DUG2199" s="62"/>
      <c r="DUI2199" s="73"/>
      <c r="DUK2199" s="62"/>
      <c r="DUM2199" s="73"/>
      <c r="DUO2199" s="62"/>
      <c r="DUQ2199" s="73"/>
      <c r="DUS2199" s="62"/>
      <c r="DUU2199" s="73"/>
      <c r="DUW2199" s="62"/>
      <c r="DUY2199" s="73"/>
      <c r="DVA2199" s="62"/>
      <c r="DVC2199" s="73"/>
      <c r="DVE2199" s="62"/>
      <c r="DVG2199" s="73"/>
      <c r="DVI2199" s="62"/>
      <c r="DVK2199" s="73"/>
      <c r="DVM2199" s="62"/>
      <c r="DVO2199" s="73"/>
      <c r="DVQ2199" s="62"/>
      <c r="DVS2199" s="73"/>
      <c r="DVU2199" s="62"/>
      <c r="DVW2199" s="73"/>
      <c r="DVY2199" s="62"/>
      <c r="DWA2199" s="73"/>
      <c r="DWC2199" s="62"/>
      <c r="DWE2199" s="73"/>
      <c r="DWG2199" s="62"/>
      <c r="DWI2199" s="73"/>
      <c r="DWK2199" s="62"/>
      <c r="DWM2199" s="73"/>
      <c r="DWO2199" s="62"/>
      <c r="DWQ2199" s="73"/>
      <c r="DWS2199" s="62"/>
      <c r="DWU2199" s="73"/>
      <c r="DWW2199" s="62"/>
      <c r="DWY2199" s="73"/>
      <c r="DXA2199" s="62"/>
      <c r="DXC2199" s="73"/>
      <c r="DXE2199" s="62"/>
      <c r="DXG2199" s="73"/>
      <c r="DXI2199" s="62"/>
      <c r="DXK2199" s="73"/>
      <c r="DXM2199" s="62"/>
      <c r="DXO2199" s="73"/>
      <c r="DXQ2199" s="62"/>
      <c r="DXS2199" s="73"/>
      <c r="DXU2199" s="62"/>
      <c r="DXW2199" s="73"/>
      <c r="DXY2199" s="62"/>
      <c r="DYA2199" s="73"/>
      <c r="DYC2199" s="62"/>
      <c r="DYE2199" s="73"/>
      <c r="DYG2199" s="62"/>
      <c r="DYI2199" s="73"/>
      <c r="DYK2199" s="62"/>
      <c r="DYM2199" s="73"/>
      <c r="DYO2199" s="62"/>
      <c r="DYQ2199" s="73"/>
      <c r="DYS2199" s="62"/>
      <c r="DYU2199" s="73"/>
      <c r="DYW2199" s="62"/>
      <c r="DYY2199" s="73"/>
      <c r="DZA2199" s="62"/>
      <c r="DZC2199" s="73"/>
      <c r="DZE2199" s="62"/>
      <c r="DZG2199" s="73"/>
      <c r="DZI2199" s="62"/>
      <c r="DZK2199" s="73"/>
      <c r="DZM2199" s="62"/>
      <c r="DZO2199" s="73"/>
      <c r="DZQ2199" s="62"/>
      <c r="DZS2199" s="73"/>
      <c r="DZU2199" s="62"/>
      <c r="DZW2199" s="73"/>
      <c r="DZY2199" s="62"/>
      <c r="EAA2199" s="73"/>
      <c r="EAC2199" s="62"/>
      <c r="EAE2199" s="73"/>
      <c r="EAG2199" s="62"/>
      <c r="EAI2199" s="73"/>
      <c r="EAK2199" s="62"/>
      <c r="EAM2199" s="73"/>
      <c r="EAO2199" s="62"/>
      <c r="EAQ2199" s="73"/>
      <c r="EAS2199" s="62"/>
      <c r="EAU2199" s="73"/>
      <c r="EAW2199" s="62"/>
      <c r="EAY2199" s="73"/>
      <c r="EBA2199" s="62"/>
      <c r="EBC2199" s="73"/>
      <c r="EBE2199" s="62"/>
      <c r="EBG2199" s="73"/>
      <c r="EBI2199" s="62"/>
      <c r="EBK2199" s="73"/>
      <c r="EBM2199" s="62"/>
      <c r="EBO2199" s="73"/>
      <c r="EBQ2199" s="62"/>
      <c r="EBS2199" s="73"/>
      <c r="EBU2199" s="62"/>
      <c r="EBW2199" s="73"/>
      <c r="EBY2199" s="62"/>
      <c r="ECA2199" s="73"/>
      <c r="ECC2199" s="62"/>
      <c r="ECE2199" s="73"/>
      <c r="ECG2199" s="62"/>
      <c r="ECI2199" s="73"/>
      <c r="ECK2199" s="62"/>
      <c r="ECM2199" s="73"/>
      <c r="ECO2199" s="62"/>
      <c r="ECQ2199" s="73"/>
      <c r="ECS2199" s="62"/>
      <c r="ECU2199" s="73"/>
      <c r="ECW2199" s="62"/>
      <c r="ECY2199" s="73"/>
      <c r="EDA2199" s="62"/>
      <c r="EDC2199" s="73"/>
      <c r="EDE2199" s="62"/>
      <c r="EDG2199" s="73"/>
      <c r="EDI2199" s="62"/>
      <c r="EDK2199" s="73"/>
      <c r="EDM2199" s="62"/>
      <c r="EDO2199" s="73"/>
      <c r="EDQ2199" s="62"/>
      <c r="EDS2199" s="73"/>
      <c r="EDU2199" s="62"/>
      <c r="EDW2199" s="73"/>
      <c r="EDY2199" s="62"/>
      <c r="EEA2199" s="73"/>
      <c r="EEC2199" s="62"/>
      <c r="EEE2199" s="73"/>
      <c r="EEG2199" s="62"/>
      <c r="EEI2199" s="73"/>
      <c r="EEK2199" s="62"/>
      <c r="EEM2199" s="73"/>
      <c r="EEO2199" s="62"/>
      <c r="EEQ2199" s="73"/>
      <c r="EES2199" s="62"/>
      <c r="EEU2199" s="73"/>
      <c r="EEW2199" s="62"/>
      <c r="EEY2199" s="73"/>
      <c r="EFA2199" s="62"/>
      <c r="EFC2199" s="73"/>
      <c r="EFE2199" s="62"/>
      <c r="EFG2199" s="73"/>
      <c r="EFI2199" s="62"/>
      <c r="EFK2199" s="73"/>
      <c r="EFM2199" s="62"/>
      <c r="EFO2199" s="73"/>
      <c r="EFQ2199" s="62"/>
      <c r="EFS2199" s="73"/>
      <c r="EFU2199" s="62"/>
      <c r="EFW2199" s="73"/>
      <c r="EFY2199" s="62"/>
      <c r="EGA2199" s="73"/>
      <c r="EGC2199" s="62"/>
      <c r="EGE2199" s="73"/>
      <c r="EGG2199" s="62"/>
      <c r="EGI2199" s="73"/>
      <c r="EGK2199" s="62"/>
      <c r="EGM2199" s="73"/>
      <c r="EGO2199" s="62"/>
      <c r="EGQ2199" s="73"/>
      <c r="EGS2199" s="62"/>
      <c r="EGU2199" s="73"/>
      <c r="EGW2199" s="62"/>
      <c r="EGY2199" s="73"/>
      <c r="EHA2199" s="62"/>
      <c r="EHC2199" s="73"/>
      <c r="EHE2199" s="62"/>
      <c r="EHG2199" s="73"/>
      <c r="EHI2199" s="62"/>
      <c r="EHK2199" s="73"/>
      <c r="EHM2199" s="62"/>
      <c r="EHO2199" s="73"/>
      <c r="EHQ2199" s="62"/>
      <c r="EHS2199" s="73"/>
      <c r="EHU2199" s="62"/>
      <c r="EHW2199" s="73"/>
      <c r="EHY2199" s="62"/>
      <c r="EIA2199" s="73"/>
      <c r="EIC2199" s="62"/>
      <c r="EIE2199" s="73"/>
      <c r="EIG2199" s="62"/>
      <c r="EII2199" s="73"/>
      <c r="EIK2199" s="62"/>
      <c r="EIM2199" s="73"/>
      <c r="EIO2199" s="62"/>
      <c r="EIQ2199" s="73"/>
      <c r="EIS2199" s="62"/>
      <c r="EIU2199" s="73"/>
      <c r="EIW2199" s="62"/>
      <c r="EIY2199" s="73"/>
      <c r="EJA2199" s="62"/>
      <c r="EJC2199" s="73"/>
      <c r="EJE2199" s="62"/>
      <c r="EJG2199" s="73"/>
      <c r="EJI2199" s="62"/>
      <c r="EJK2199" s="73"/>
      <c r="EJM2199" s="62"/>
      <c r="EJO2199" s="73"/>
      <c r="EJQ2199" s="62"/>
      <c r="EJS2199" s="73"/>
      <c r="EJU2199" s="62"/>
      <c r="EJW2199" s="73"/>
      <c r="EJY2199" s="62"/>
      <c r="EKA2199" s="73"/>
      <c r="EKC2199" s="62"/>
      <c r="EKE2199" s="73"/>
      <c r="EKG2199" s="62"/>
      <c r="EKI2199" s="73"/>
      <c r="EKK2199" s="62"/>
      <c r="EKM2199" s="73"/>
      <c r="EKO2199" s="62"/>
      <c r="EKQ2199" s="73"/>
      <c r="EKS2199" s="62"/>
      <c r="EKU2199" s="73"/>
      <c r="EKW2199" s="62"/>
      <c r="EKY2199" s="73"/>
      <c r="ELA2199" s="62"/>
      <c r="ELC2199" s="73"/>
      <c r="ELE2199" s="62"/>
      <c r="ELG2199" s="73"/>
      <c r="ELI2199" s="62"/>
      <c r="ELK2199" s="73"/>
      <c r="ELM2199" s="62"/>
      <c r="ELO2199" s="73"/>
      <c r="ELQ2199" s="62"/>
      <c r="ELS2199" s="73"/>
      <c r="ELU2199" s="62"/>
      <c r="ELW2199" s="73"/>
      <c r="ELY2199" s="62"/>
      <c r="EMA2199" s="73"/>
      <c r="EMC2199" s="62"/>
      <c r="EME2199" s="73"/>
      <c r="EMG2199" s="62"/>
      <c r="EMI2199" s="73"/>
      <c r="EMK2199" s="62"/>
      <c r="EMM2199" s="73"/>
      <c r="EMO2199" s="62"/>
      <c r="EMQ2199" s="73"/>
      <c r="EMS2199" s="62"/>
      <c r="EMU2199" s="73"/>
      <c r="EMW2199" s="62"/>
      <c r="EMY2199" s="73"/>
      <c r="ENA2199" s="62"/>
      <c r="ENC2199" s="73"/>
      <c r="ENE2199" s="62"/>
      <c r="ENG2199" s="73"/>
      <c r="ENI2199" s="62"/>
      <c r="ENK2199" s="73"/>
      <c r="ENM2199" s="62"/>
      <c r="ENO2199" s="73"/>
      <c r="ENQ2199" s="62"/>
      <c r="ENS2199" s="73"/>
      <c r="ENU2199" s="62"/>
      <c r="ENW2199" s="73"/>
      <c r="ENY2199" s="62"/>
      <c r="EOA2199" s="73"/>
      <c r="EOC2199" s="62"/>
      <c r="EOE2199" s="73"/>
      <c r="EOG2199" s="62"/>
      <c r="EOI2199" s="73"/>
      <c r="EOK2199" s="62"/>
      <c r="EOM2199" s="73"/>
      <c r="EOO2199" s="62"/>
      <c r="EOQ2199" s="73"/>
      <c r="EOS2199" s="62"/>
      <c r="EOU2199" s="73"/>
      <c r="EOW2199" s="62"/>
      <c r="EOY2199" s="73"/>
      <c r="EPA2199" s="62"/>
      <c r="EPC2199" s="73"/>
      <c r="EPE2199" s="62"/>
      <c r="EPG2199" s="73"/>
      <c r="EPI2199" s="62"/>
      <c r="EPK2199" s="73"/>
      <c r="EPM2199" s="62"/>
      <c r="EPO2199" s="73"/>
      <c r="EPQ2199" s="62"/>
      <c r="EPS2199" s="73"/>
      <c r="EPU2199" s="62"/>
      <c r="EPW2199" s="73"/>
      <c r="EPY2199" s="62"/>
      <c r="EQA2199" s="73"/>
      <c r="EQC2199" s="62"/>
      <c r="EQE2199" s="73"/>
      <c r="EQG2199" s="62"/>
      <c r="EQI2199" s="73"/>
      <c r="EQK2199" s="62"/>
      <c r="EQM2199" s="73"/>
      <c r="EQO2199" s="62"/>
      <c r="EQQ2199" s="73"/>
      <c r="EQS2199" s="62"/>
      <c r="EQU2199" s="73"/>
      <c r="EQW2199" s="62"/>
      <c r="EQY2199" s="73"/>
      <c r="ERA2199" s="62"/>
      <c r="ERC2199" s="73"/>
      <c r="ERE2199" s="62"/>
      <c r="ERG2199" s="73"/>
      <c r="ERI2199" s="62"/>
      <c r="ERK2199" s="73"/>
      <c r="ERM2199" s="62"/>
      <c r="ERO2199" s="73"/>
      <c r="ERQ2199" s="62"/>
      <c r="ERS2199" s="73"/>
      <c r="ERU2199" s="62"/>
      <c r="ERW2199" s="73"/>
      <c r="ERY2199" s="62"/>
      <c r="ESA2199" s="73"/>
      <c r="ESC2199" s="62"/>
      <c r="ESE2199" s="73"/>
      <c r="ESG2199" s="62"/>
      <c r="ESI2199" s="73"/>
      <c r="ESK2199" s="62"/>
      <c r="ESM2199" s="73"/>
      <c r="ESO2199" s="62"/>
      <c r="ESQ2199" s="73"/>
      <c r="ESS2199" s="62"/>
      <c r="ESU2199" s="73"/>
      <c r="ESW2199" s="62"/>
      <c r="ESY2199" s="73"/>
      <c r="ETA2199" s="62"/>
      <c r="ETC2199" s="73"/>
      <c r="ETE2199" s="62"/>
      <c r="ETG2199" s="73"/>
      <c r="ETI2199" s="62"/>
      <c r="ETK2199" s="73"/>
      <c r="ETM2199" s="62"/>
      <c r="ETO2199" s="73"/>
      <c r="ETQ2199" s="62"/>
      <c r="ETS2199" s="73"/>
      <c r="ETU2199" s="62"/>
      <c r="ETW2199" s="73"/>
      <c r="ETY2199" s="62"/>
      <c r="EUA2199" s="73"/>
      <c r="EUC2199" s="62"/>
      <c r="EUE2199" s="73"/>
      <c r="EUG2199" s="62"/>
      <c r="EUI2199" s="73"/>
      <c r="EUK2199" s="62"/>
      <c r="EUM2199" s="73"/>
      <c r="EUO2199" s="62"/>
      <c r="EUQ2199" s="73"/>
      <c r="EUS2199" s="62"/>
      <c r="EUU2199" s="73"/>
      <c r="EUW2199" s="62"/>
      <c r="EUY2199" s="73"/>
      <c r="EVA2199" s="62"/>
      <c r="EVC2199" s="73"/>
      <c r="EVE2199" s="62"/>
      <c r="EVG2199" s="73"/>
      <c r="EVI2199" s="62"/>
      <c r="EVK2199" s="73"/>
      <c r="EVM2199" s="62"/>
      <c r="EVO2199" s="73"/>
      <c r="EVQ2199" s="62"/>
      <c r="EVS2199" s="73"/>
      <c r="EVU2199" s="62"/>
      <c r="EVW2199" s="73"/>
      <c r="EVY2199" s="62"/>
      <c r="EWA2199" s="73"/>
      <c r="EWC2199" s="62"/>
      <c r="EWE2199" s="73"/>
      <c r="EWG2199" s="62"/>
      <c r="EWI2199" s="73"/>
      <c r="EWK2199" s="62"/>
      <c r="EWM2199" s="73"/>
      <c r="EWO2199" s="62"/>
      <c r="EWQ2199" s="73"/>
      <c r="EWS2199" s="62"/>
      <c r="EWU2199" s="73"/>
      <c r="EWW2199" s="62"/>
      <c r="EWY2199" s="73"/>
      <c r="EXA2199" s="62"/>
      <c r="EXC2199" s="73"/>
      <c r="EXE2199" s="62"/>
      <c r="EXG2199" s="73"/>
      <c r="EXI2199" s="62"/>
      <c r="EXK2199" s="73"/>
      <c r="EXM2199" s="62"/>
      <c r="EXO2199" s="73"/>
      <c r="EXQ2199" s="62"/>
      <c r="EXS2199" s="73"/>
      <c r="EXU2199" s="62"/>
      <c r="EXW2199" s="73"/>
      <c r="EXY2199" s="62"/>
      <c r="EYA2199" s="73"/>
      <c r="EYC2199" s="62"/>
      <c r="EYE2199" s="73"/>
      <c r="EYG2199" s="62"/>
      <c r="EYI2199" s="73"/>
      <c r="EYK2199" s="62"/>
      <c r="EYM2199" s="73"/>
      <c r="EYO2199" s="62"/>
      <c r="EYQ2199" s="73"/>
      <c r="EYS2199" s="62"/>
      <c r="EYU2199" s="73"/>
      <c r="EYW2199" s="62"/>
      <c r="EYY2199" s="73"/>
      <c r="EZA2199" s="62"/>
      <c r="EZC2199" s="73"/>
      <c r="EZE2199" s="62"/>
      <c r="EZG2199" s="73"/>
      <c r="EZI2199" s="62"/>
      <c r="EZK2199" s="73"/>
      <c r="EZM2199" s="62"/>
      <c r="EZO2199" s="73"/>
      <c r="EZQ2199" s="62"/>
      <c r="EZS2199" s="73"/>
      <c r="EZU2199" s="62"/>
      <c r="EZW2199" s="73"/>
      <c r="EZY2199" s="62"/>
      <c r="FAA2199" s="73"/>
      <c r="FAC2199" s="62"/>
      <c r="FAE2199" s="73"/>
      <c r="FAG2199" s="62"/>
      <c r="FAI2199" s="73"/>
      <c r="FAK2199" s="62"/>
      <c r="FAM2199" s="73"/>
      <c r="FAO2199" s="62"/>
      <c r="FAQ2199" s="73"/>
      <c r="FAS2199" s="62"/>
      <c r="FAU2199" s="73"/>
      <c r="FAW2199" s="62"/>
      <c r="FAY2199" s="73"/>
      <c r="FBA2199" s="62"/>
      <c r="FBC2199" s="73"/>
      <c r="FBE2199" s="62"/>
      <c r="FBG2199" s="73"/>
      <c r="FBI2199" s="62"/>
      <c r="FBK2199" s="73"/>
      <c r="FBM2199" s="62"/>
      <c r="FBO2199" s="73"/>
      <c r="FBQ2199" s="62"/>
      <c r="FBS2199" s="73"/>
      <c r="FBU2199" s="62"/>
      <c r="FBW2199" s="73"/>
      <c r="FBY2199" s="62"/>
      <c r="FCA2199" s="73"/>
      <c r="FCC2199" s="62"/>
      <c r="FCE2199" s="73"/>
      <c r="FCG2199" s="62"/>
      <c r="FCI2199" s="73"/>
      <c r="FCK2199" s="62"/>
      <c r="FCM2199" s="73"/>
      <c r="FCO2199" s="62"/>
      <c r="FCQ2199" s="73"/>
      <c r="FCS2199" s="62"/>
      <c r="FCU2199" s="73"/>
      <c r="FCW2199" s="62"/>
      <c r="FCY2199" s="73"/>
      <c r="FDA2199" s="62"/>
      <c r="FDC2199" s="73"/>
      <c r="FDE2199" s="62"/>
      <c r="FDG2199" s="73"/>
      <c r="FDI2199" s="62"/>
      <c r="FDK2199" s="73"/>
      <c r="FDM2199" s="62"/>
      <c r="FDO2199" s="73"/>
      <c r="FDQ2199" s="62"/>
      <c r="FDS2199" s="73"/>
      <c r="FDU2199" s="62"/>
      <c r="FDW2199" s="73"/>
      <c r="FDY2199" s="62"/>
      <c r="FEA2199" s="73"/>
      <c r="FEC2199" s="62"/>
      <c r="FEE2199" s="73"/>
      <c r="FEG2199" s="62"/>
      <c r="FEI2199" s="73"/>
      <c r="FEK2199" s="62"/>
      <c r="FEM2199" s="73"/>
      <c r="FEO2199" s="62"/>
      <c r="FEQ2199" s="73"/>
      <c r="FES2199" s="62"/>
      <c r="FEU2199" s="73"/>
      <c r="FEW2199" s="62"/>
      <c r="FEY2199" s="73"/>
      <c r="FFA2199" s="62"/>
      <c r="FFC2199" s="73"/>
      <c r="FFE2199" s="62"/>
      <c r="FFG2199" s="73"/>
      <c r="FFI2199" s="62"/>
      <c r="FFK2199" s="73"/>
      <c r="FFM2199" s="62"/>
      <c r="FFO2199" s="73"/>
      <c r="FFQ2199" s="62"/>
      <c r="FFS2199" s="73"/>
      <c r="FFU2199" s="62"/>
      <c r="FFW2199" s="73"/>
      <c r="FFY2199" s="62"/>
      <c r="FGA2199" s="73"/>
      <c r="FGC2199" s="62"/>
      <c r="FGE2199" s="73"/>
      <c r="FGG2199" s="62"/>
      <c r="FGI2199" s="73"/>
      <c r="FGK2199" s="62"/>
      <c r="FGM2199" s="73"/>
      <c r="FGO2199" s="62"/>
      <c r="FGQ2199" s="73"/>
      <c r="FGS2199" s="62"/>
      <c r="FGU2199" s="73"/>
      <c r="FGW2199" s="62"/>
      <c r="FGY2199" s="73"/>
      <c r="FHA2199" s="62"/>
      <c r="FHC2199" s="73"/>
      <c r="FHE2199" s="62"/>
      <c r="FHG2199" s="73"/>
      <c r="FHI2199" s="62"/>
      <c r="FHK2199" s="73"/>
      <c r="FHM2199" s="62"/>
      <c r="FHO2199" s="73"/>
      <c r="FHQ2199" s="62"/>
      <c r="FHS2199" s="73"/>
      <c r="FHU2199" s="62"/>
      <c r="FHW2199" s="73"/>
      <c r="FHY2199" s="62"/>
      <c r="FIA2199" s="73"/>
      <c r="FIC2199" s="62"/>
      <c r="FIE2199" s="73"/>
      <c r="FIG2199" s="62"/>
      <c r="FII2199" s="73"/>
      <c r="FIK2199" s="62"/>
      <c r="FIM2199" s="73"/>
      <c r="FIO2199" s="62"/>
      <c r="FIQ2199" s="73"/>
      <c r="FIS2199" s="62"/>
      <c r="FIU2199" s="73"/>
      <c r="FIW2199" s="62"/>
      <c r="FIY2199" s="73"/>
      <c r="FJA2199" s="62"/>
      <c r="FJC2199" s="73"/>
      <c r="FJE2199" s="62"/>
      <c r="FJG2199" s="73"/>
      <c r="FJI2199" s="62"/>
      <c r="FJK2199" s="73"/>
      <c r="FJM2199" s="62"/>
      <c r="FJO2199" s="73"/>
      <c r="FJQ2199" s="62"/>
      <c r="FJS2199" s="73"/>
      <c r="FJU2199" s="62"/>
      <c r="FJW2199" s="73"/>
      <c r="FJY2199" s="62"/>
      <c r="FKA2199" s="73"/>
      <c r="FKC2199" s="62"/>
      <c r="FKE2199" s="73"/>
      <c r="FKG2199" s="62"/>
      <c r="FKI2199" s="73"/>
      <c r="FKK2199" s="62"/>
      <c r="FKM2199" s="73"/>
      <c r="FKO2199" s="62"/>
      <c r="FKQ2199" s="73"/>
      <c r="FKS2199" s="62"/>
      <c r="FKU2199" s="73"/>
      <c r="FKW2199" s="62"/>
      <c r="FKY2199" s="73"/>
      <c r="FLA2199" s="62"/>
      <c r="FLC2199" s="73"/>
      <c r="FLE2199" s="62"/>
      <c r="FLG2199" s="73"/>
      <c r="FLI2199" s="62"/>
      <c r="FLK2199" s="73"/>
      <c r="FLM2199" s="62"/>
      <c r="FLO2199" s="73"/>
      <c r="FLQ2199" s="62"/>
      <c r="FLS2199" s="73"/>
      <c r="FLU2199" s="62"/>
      <c r="FLW2199" s="73"/>
      <c r="FLY2199" s="62"/>
      <c r="FMA2199" s="73"/>
      <c r="FMC2199" s="62"/>
      <c r="FME2199" s="73"/>
      <c r="FMG2199" s="62"/>
      <c r="FMI2199" s="73"/>
      <c r="FMK2199" s="62"/>
      <c r="FMM2199" s="73"/>
      <c r="FMO2199" s="62"/>
      <c r="FMQ2199" s="73"/>
      <c r="FMS2199" s="62"/>
      <c r="FMU2199" s="73"/>
      <c r="FMW2199" s="62"/>
      <c r="FMY2199" s="73"/>
      <c r="FNA2199" s="62"/>
      <c r="FNC2199" s="73"/>
      <c r="FNE2199" s="62"/>
      <c r="FNG2199" s="73"/>
      <c r="FNI2199" s="62"/>
      <c r="FNK2199" s="73"/>
      <c r="FNM2199" s="62"/>
      <c r="FNO2199" s="73"/>
      <c r="FNQ2199" s="62"/>
      <c r="FNS2199" s="73"/>
      <c r="FNU2199" s="62"/>
      <c r="FNW2199" s="73"/>
      <c r="FNY2199" s="62"/>
      <c r="FOA2199" s="73"/>
      <c r="FOC2199" s="62"/>
      <c r="FOE2199" s="73"/>
      <c r="FOG2199" s="62"/>
      <c r="FOI2199" s="73"/>
      <c r="FOK2199" s="62"/>
      <c r="FOM2199" s="73"/>
      <c r="FOO2199" s="62"/>
      <c r="FOQ2199" s="73"/>
      <c r="FOS2199" s="62"/>
      <c r="FOU2199" s="73"/>
      <c r="FOW2199" s="62"/>
      <c r="FOY2199" s="73"/>
      <c r="FPA2199" s="62"/>
      <c r="FPC2199" s="73"/>
      <c r="FPE2199" s="62"/>
      <c r="FPG2199" s="73"/>
      <c r="FPI2199" s="62"/>
      <c r="FPK2199" s="73"/>
      <c r="FPM2199" s="62"/>
      <c r="FPO2199" s="73"/>
      <c r="FPQ2199" s="62"/>
      <c r="FPS2199" s="73"/>
      <c r="FPU2199" s="62"/>
      <c r="FPW2199" s="73"/>
      <c r="FPY2199" s="62"/>
      <c r="FQA2199" s="73"/>
      <c r="FQC2199" s="62"/>
      <c r="FQE2199" s="73"/>
      <c r="FQG2199" s="62"/>
      <c r="FQI2199" s="73"/>
      <c r="FQK2199" s="62"/>
      <c r="FQM2199" s="73"/>
      <c r="FQO2199" s="62"/>
      <c r="FQQ2199" s="73"/>
      <c r="FQS2199" s="62"/>
      <c r="FQU2199" s="73"/>
      <c r="FQW2199" s="62"/>
      <c r="FQY2199" s="73"/>
      <c r="FRA2199" s="62"/>
      <c r="FRC2199" s="73"/>
      <c r="FRE2199" s="62"/>
      <c r="FRG2199" s="73"/>
      <c r="FRI2199" s="62"/>
      <c r="FRK2199" s="73"/>
      <c r="FRM2199" s="62"/>
      <c r="FRO2199" s="73"/>
      <c r="FRQ2199" s="62"/>
      <c r="FRS2199" s="73"/>
      <c r="FRU2199" s="62"/>
      <c r="FRW2199" s="73"/>
      <c r="FRY2199" s="62"/>
      <c r="FSA2199" s="73"/>
      <c r="FSC2199" s="62"/>
      <c r="FSE2199" s="73"/>
      <c r="FSG2199" s="62"/>
      <c r="FSI2199" s="73"/>
      <c r="FSK2199" s="62"/>
      <c r="FSM2199" s="73"/>
      <c r="FSO2199" s="62"/>
      <c r="FSQ2199" s="73"/>
      <c r="FSS2199" s="62"/>
      <c r="FSU2199" s="73"/>
      <c r="FSW2199" s="62"/>
      <c r="FSY2199" s="73"/>
      <c r="FTA2199" s="62"/>
      <c r="FTC2199" s="73"/>
      <c r="FTE2199" s="62"/>
      <c r="FTG2199" s="73"/>
      <c r="FTI2199" s="62"/>
      <c r="FTK2199" s="73"/>
      <c r="FTM2199" s="62"/>
      <c r="FTO2199" s="73"/>
      <c r="FTQ2199" s="62"/>
      <c r="FTS2199" s="73"/>
      <c r="FTU2199" s="62"/>
      <c r="FTW2199" s="73"/>
      <c r="FTY2199" s="62"/>
      <c r="FUA2199" s="73"/>
      <c r="FUC2199" s="62"/>
      <c r="FUE2199" s="73"/>
      <c r="FUG2199" s="62"/>
      <c r="FUI2199" s="73"/>
      <c r="FUK2199" s="62"/>
      <c r="FUM2199" s="73"/>
      <c r="FUO2199" s="62"/>
      <c r="FUQ2199" s="73"/>
      <c r="FUS2199" s="62"/>
      <c r="FUU2199" s="73"/>
      <c r="FUW2199" s="62"/>
      <c r="FUY2199" s="73"/>
      <c r="FVA2199" s="62"/>
      <c r="FVC2199" s="73"/>
      <c r="FVE2199" s="62"/>
      <c r="FVG2199" s="73"/>
      <c r="FVI2199" s="62"/>
      <c r="FVK2199" s="73"/>
      <c r="FVM2199" s="62"/>
      <c r="FVO2199" s="73"/>
      <c r="FVQ2199" s="62"/>
      <c r="FVS2199" s="73"/>
      <c r="FVU2199" s="62"/>
      <c r="FVW2199" s="73"/>
      <c r="FVY2199" s="62"/>
      <c r="FWA2199" s="73"/>
      <c r="FWC2199" s="62"/>
      <c r="FWE2199" s="73"/>
      <c r="FWG2199" s="62"/>
      <c r="FWI2199" s="73"/>
      <c r="FWK2199" s="62"/>
      <c r="FWM2199" s="73"/>
      <c r="FWO2199" s="62"/>
      <c r="FWQ2199" s="73"/>
      <c r="FWS2199" s="62"/>
      <c r="FWU2199" s="73"/>
      <c r="FWW2199" s="62"/>
      <c r="FWY2199" s="73"/>
      <c r="FXA2199" s="62"/>
      <c r="FXC2199" s="73"/>
      <c r="FXE2199" s="62"/>
      <c r="FXG2199" s="73"/>
      <c r="FXI2199" s="62"/>
      <c r="FXK2199" s="73"/>
      <c r="FXM2199" s="62"/>
      <c r="FXO2199" s="73"/>
      <c r="FXQ2199" s="62"/>
      <c r="FXS2199" s="73"/>
      <c r="FXU2199" s="62"/>
      <c r="FXW2199" s="73"/>
      <c r="FXY2199" s="62"/>
      <c r="FYA2199" s="73"/>
      <c r="FYC2199" s="62"/>
      <c r="FYE2199" s="73"/>
      <c r="FYG2199" s="62"/>
      <c r="FYI2199" s="73"/>
      <c r="FYK2199" s="62"/>
      <c r="FYM2199" s="73"/>
      <c r="FYO2199" s="62"/>
      <c r="FYQ2199" s="73"/>
      <c r="FYS2199" s="62"/>
      <c r="FYU2199" s="73"/>
      <c r="FYW2199" s="62"/>
      <c r="FYY2199" s="73"/>
      <c r="FZA2199" s="62"/>
      <c r="FZC2199" s="73"/>
      <c r="FZE2199" s="62"/>
      <c r="FZG2199" s="73"/>
      <c r="FZI2199" s="62"/>
      <c r="FZK2199" s="73"/>
      <c r="FZM2199" s="62"/>
      <c r="FZO2199" s="73"/>
      <c r="FZQ2199" s="62"/>
      <c r="FZS2199" s="73"/>
      <c r="FZU2199" s="62"/>
      <c r="FZW2199" s="73"/>
      <c r="FZY2199" s="62"/>
      <c r="GAA2199" s="73"/>
      <c r="GAC2199" s="62"/>
      <c r="GAE2199" s="73"/>
      <c r="GAG2199" s="62"/>
      <c r="GAI2199" s="73"/>
      <c r="GAK2199" s="62"/>
      <c r="GAM2199" s="73"/>
      <c r="GAO2199" s="62"/>
      <c r="GAQ2199" s="73"/>
      <c r="GAS2199" s="62"/>
      <c r="GAU2199" s="73"/>
      <c r="GAW2199" s="62"/>
      <c r="GAY2199" s="73"/>
      <c r="GBA2199" s="62"/>
      <c r="GBC2199" s="73"/>
      <c r="GBE2199" s="62"/>
      <c r="GBG2199" s="73"/>
      <c r="GBI2199" s="62"/>
      <c r="GBK2199" s="73"/>
      <c r="GBM2199" s="62"/>
      <c r="GBO2199" s="73"/>
      <c r="GBQ2199" s="62"/>
      <c r="GBS2199" s="73"/>
      <c r="GBU2199" s="62"/>
      <c r="GBW2199" s="73"/>
      <c r="GBY2199" s="62"/>
      <c r="GCA2199" s="73"/>
      <c r="GCC2199" s="62"/>
      <c r="GCE2199" s="73"/>
      <c r="GCG2199" s="62"/>
      <c r="GCI2199" s="73"/>
      <c r="GCK2199" s="62"/>
      <c r="GCM2199" s="73"/>
      <c r="GCO2199" s="62"/>
      <c r="GCQ2199" s="73"/>
      <c r="GCS2199" s="62"/>
      <c r="GCU2199" s="73"/>
      <c r="GCW2199" s="62"/>
      <c r="GCY2199" s="73"/>
      <c r="GDA2199" s="62"/>
      <c r="GDC2199" s="73"/>
      <c r="GDE2199" s="62"/>
      <c r="GDG2199" s="73"/>
      <c r="GDI2199" s="62"/>
      <c r="GDK2199" s="73"/>
      <c r="GDM2199" s="62"/>
      <c r="GDO2199" s="73"/>
      <c r="GDQ2199" s="62"/>
      <c r="GDS2199" s="73"/>
      <c r="GDU2199" s="62"/>
      <c r="GDW2199" s="73"/>
      <c r="GDY2199" s="62"/>
      <c r="GEA2199" s="73"/>
      <c r="GEC2199" s="62"/>
      <c r="GEE2199" s="73"/>
      <c r="GEG2199" s="62"/>
      <c r="GEI2199" s="73"/>
      <c r="GEK2199" s="62"/>
      <c r="GEM2199" s="73"/>
      <c r="GEO2199" s="62"/>
      <c r="GEQ2199" s="73"/>
      <c r="GES2199" s="62"/>
      <c r="GEU2199" s="73"/>
      <c r="GEW2199" s="62"/>
      <c r="GEY2199" s="73"/>
      <c r="GFA2199" s="62"/>
      <c r="GFC2199" s="73"/>
      <c r="GFE2199" s="62"/>
      <c r="GFG2199" s="73"/>
      <c r="GFI2199" s="62"/>
      <c r="GFK2199" s="73"/>
      <c r="GFM2199" s="62"/>
      <c r="GFO2199" s="73"/>
      <c r="GFQ2199" s="62"/>
      <c r="GFS2199" s="73"/>
      <c r="GFU2199" s="62"/>
      <c r="GFW2199" s="73"/>
      <c r="GFY2199" s="62"/>
      <c r="GGA2199" s="73"/>
      <c r="GGC2199" s="62"/>
      <c r="GGE2199" s="73"/>
      <c r="GGG2199" s="62"/>
      <c r="GGI2199" s="73"/>
      <c r="GGK2199" s="62"/>
      <c r="GGM2199" s="73"/>
      <c r="GGO2199" s="62"/>
      <c r="GGQ2199" s="73"/>
      <c r="GGS2199" s="62"/>
      <c r="GGU2199" s="73"/>
      <c r="GGW2199" s="62"/>
      <c r="GGY2199" s="73"/>
      <c r="GHA2199" s="62"/>
      <c r="GHC2199" s="73"/>
      <c r="GHE2199" s="62"/>
      <c r="GHG2199" s="73"/>
      <c r="GHI2199" s="62"/>
      <c r="GHK2199" s="73"/>
      <c r="GHM2199" s="62"/>
      <c r="GHO2199" s="73"/>
      <c r="GHQ2199" s="62"/>
      <c r="GHS2199" s="73"/>
      <c r="GHU2199" s="62"/>
      <c r="GHW2199" s="73"/>
      <c r="GHY2199" s="62"/>
      <c r="GIA2199" s="73"/>
      <c r="GIC2199" s="62"/>
      <c r="GIE2199" s="73"/>
      <c r="GIG2199" s="62"/>
      <c r="GII2199" s="73"/>
      <c r="GIK2199" s="62"/>
      <c r="GIM2199" s="73"/>
      <c r="GIO2199" s="62"/>
      <c r="GIQ2199" s="73"/>
      <c r="GIS2199" s="62"/>
      <c r="GIU2199" s="73"/>
      <c r="GIW2199" s="62"/>
      <c r="GIY2199" s="73"/>
      <c r="GJA2199" s="62"/>
      <c r="GJC2199" s="73"/>
      <c r="GJE2199" s="62"/>
      <c r="GJG2199" s="73"/>
      <c r="GJI2199" s="62"/>
      <c r="GJK2199" s="73"/>
      <c r="GJM2199" s="62"/>
      <c r="GJO2199" s="73"/>
      <c r="GJQ2199" s="62"/>
      <c r="GJS2199" s="73"/>
      <c r="GJU2199" s="62"/>
      <c r="GJW2199" s="73"/>
      <c r="GJY2199" s="62"/>
      <c r="GKA2199" s="73"/>
      <c r="GKC2199" s="62"/>
      <c r="GKE2199" s="73"/>
      <c r="GKG2199" s="62"/>
      <c r="GKI2199" s="73"/>
      <c r="GKK2199" s="62"/>
      <c r="GKM2199" s="73"/>
      <c r="GKO2199" s="62"/>
      <c r="GKQ2199" s="73"/>
      <c r="GKS2199" s="62"/>
      <c r="GKU2199" s="73"/>
      <c r="GKW2199" s="62"/>
      <c r="GKY2199" s="73"/>
      <c r="GLA2199" s="62"/>
      <c r="GLC2199" s="73"/>
      <c r="GLE2199" s="62"/>
      <c r="GLG2199" s="73"/>
      <c r="GLI2199" s="62"/>
      <c r="GLK2199" s="73"/>
      <c r="GLM2199" s="62"/>
      <c r="GLO2199" s="73"/>
      <c r="GLQ2199" s="62"/>
      <c r="GLS2199" s="73"/>
      <c r="GLU2199" s="62"/>
      <c r="GLW2199" s="73"/>
      <c r="GLY2199" s="62"/>
      <c r="GMA2199" s="73"/>
      <c r="GMC2199" s="62"/>
      <c r="GME2199" s="73"/>
      <c r="GMG2199" s="62"/>
      <c r="GMI2199" s="73"/>
      <c r="GMK2199" s="62"/>
      <c r="GMM2199" s="73"/>
      <c r="GMO2199" s="62"/>
      <c r="GMQ2199" s="73"/>
      <c r="GMS2199" s="62"/>
      <c r="GMU2199" s="73"/>
      <c r="GMW2199" s="62"/>
      <c r="GMY2199" s="73"/>
      <c r="GNA2199" s="62"/>
      <c r="GNC2199" s="73"/>
      <c r="GNE2199" s="62"/>
      <c r="GNG2199" s="73"/>
      <c r="GNI2199" s="62"/>
      <c r="GNK2199" s="73"/>
      <c r="GNM2199" s="62"/>
      <c r="GNO2199" s="73"/>
      <c r="GNQ2199" s="62"/>
      <c r="GNS2199" s="73"/>
      <c r="GNU2199" s="62"/>
      <c r="GNW2199" s="73"/>
      <c r="GNY2199" s="62"/>
      <c r="GOA2199" s="73"/>
      <c r="GOC2199" s="62"/>
      <c r="GOE2199" s="73"/>
      <c r="GOG2199" s="62"/>
      <c r="GOI2199" s="73"/>
      <c r="GOK2199" s="62"/>
      <c r="GOM2199" s="73"/>
      <c r="GOO2199" s="62"/>
      <c r="GOQ2199" s="73"/>
      <c r="GOS2199" s="62"/>
      <c r="GOU2199" s="73"/>
      <c r="GOW2199" s="62"/>
      <c r="GOY2199" s="73"/>
      <c r="GPA2199" s="62"/>
      <c r="GPC2199" s="73"/>
      <c r="GPE2199" s="62"/>
      <c r="GPG2199" s="73"/>
      <c r="GPI2199" s="62"/>
      <c r="GPK2199" s="73"/>
      <c r="GPM2199" s="62"/>
      <c r="GPO2199" s="73"/>
      <c r="GPQ2199" s="62"/>
      <c r="GPS2199" s="73"/>
      <c r="GPU2199" s="62"/>
      <c r="GPW2199" s="73"/>
      <c r="GPY2199" s="62"/>
      <c r="GQA2199" s="73"/>
      <c r="GQC2199" s="62"/>
      <c r="GQE2199" s="73"/>
      <c r="GQG2199" s="62"/>
      <c r="GQI2199" s="73"/>
      <c r="GQK2199" s="62"/>
      <c r="GQM2199" s="73"/>
      <c r="GQO2199" s="62"/>
      <c r="GQQ2199" s="73"/>
      <c r="GQS2199" s="62"/>
      <c r="GQU2199" s="73"/>
      <c r="GQW2199" s="62"/>
      <c r="GQY2199" s="73"/>
      <c r="GRA2199" s="62"/>
      <c r="GRC2199" s="73"/>
      <c r="GRE2199" s="62"/>
      <c r="GRG2199" s="73"/>
      <c r="GRI2199" s="62"/>
      <c r="GRK2199" s="73"/>
      <c r="GRM2199" s="62"/>
      <c r="GRO2199" s="73"/>
      <c r="GRQ2199" s="62"/>
      <c r="GRS2199" s="73"/>
      <c r="GRU2199" s="62"/>
      <c r="GRW2199" s="73"/>
      <c r="GRY2199" s="62"/>
      <c r="GSA2199" s="73"/>
      <c r="GSC2199" s="62"/>
      <c r="GSE2199" s="73"/>
      <c r="GSG2199" s="62"/>
      <c r="GSI2199" s="73"/>
      <c r="GSK2199" s="62"/>
      <c r="GSM2199" s="73"/>
      <c r="GSO2199" s="62"/>
      <c r="GSQ2199" s="73"/>
      <c r="GSS2199" s="62"/>
      <c r="GSU2199" s="73"/>
      <c r="GSW2199" s="62"/>
      <c r="GSY2199" s="73"/>
      <c r="GTA2199" s="62"/>
      <c r="GTC2199" s="73"/>
      <c r="GTE2199" s="62"/>
      <c r="GTG2199" s="73"/>
      <c r="GTI2199" s="62"/>
      <c r="GTK2199" s="73"/>
      <c r="GTM2199" s="62"/>
      <c r="GTO2199" s="73"/>
      <c r="GTQ2199" s="62"/>
      <c r="GTS2199" s="73"/>
      <c r="GTU2199" s="62"/>
      <c r="GTW2199" s="73"/>
      <c r="GTY2199" s="62"/>
      <c r="GUA2199" s="73"/>
      <c r="GUC2199" s="62"/>
      <c r="GUE2199" s="73"/>
      <c r="GUG2199" s="62"/>
      <c r="GUI2199" s="73"/>
      <c r="GUK2199" s="62"/>
      <c r="GUM2199" s="73"/>
      <c r="GUO2199" s="62"/>
      <c r="GUQ2199" s="73"/>
      <c r="GUS2199" s="62"/>
      <c r="GUU2199" s="73"/>
      <c r="GUW2199" s="62"/>
      <c r="GUY2199" s="73"/>
      <c r="GVA2199" s="62"/>
      <c r="GVC2199" s="73"/>
      <c r="GVE2199" s="62"/>
      <c r="GVG2199" s="73"/>
      <c r="GVI2199" s="62"/>
      <c r="GVK2199" s="73"/>
      <c r="GVM2199" s="62"/>
      <c r="GVO2199" s="73"/>
      <c r="GVQ2199" s="62"/>
      <c r="GVS2199" s="73"/>
      <c r="GVU2199" s="62"/>
      <c r="GVW2199" s="73"/>
      <c r="GVY2199" s="62"/>
      <c r="GWA2199" s="73"/>
      <c r="GWC2199" s="62"/>
      <c r="GWE2199" s="73"/>
      <c r="GWG2199" s="62"/>
      <c r="GWI2199" s="73"/>
      <c r="GWK2199" s="62"/>
      <c r="GWM2199" s="73"/>
      <c r="GWO2199" s="62"/>
      <c r="GWQ2199" s="73"/>
      <c r="GWS2199" s="62"/>
      <c r="GWU2199" s="73"/>
      <c r="GWW2199" s="62"/>
      <c r="GWY2199" s="73"/>
      <c r="GXA2199" s="62"/>
      <c r="GXC2199" s="73"/>
      <c r="GXE2199" s="62"/>
      <c r="GXG2199" s="73"/>
      <c r="GXI2199" s="62"/>
      <c r="GXK2199" s="73"/>
      <c r="GXM2199" s="62"/>
      <c r="GXO2199" s="73"/>
      <c r="GXQ2199" s="62"/>
      <c r="GXS2199" s="73"/>
      <c r="GXU2199" s="62"/>
      <c r="GXW2199" s="73"/>
      <c r="GXY2199" s="62"/>
      <c r="GYA2199" s="73"/>
      <c r="GYC2199" s="62"/>
      <c r="GYE2199" s="73"/>
      <c r="GYG2199" s="62"/>
      <c r="GYI2199" s="73"/>
      <c r="GYK2199" s="62"/>
      <c r="GYM2199" s="73"/>
      <c r="GYO2199" s="62"/>
      <c r="GYQ2199" s="73"/>
      <c r="GYS2199" s="62"/>
      <c r="GYU2199" s="73"/>
      <c r="GYW2199" s="62"/>
      <c r="GYY2199" s="73"/>
      <c r="GZA2199" s="62"/>
      <c r="GZC2199" s="73"/>
      <c r="GZE2199" s="62"/>
      <c r="GZG2199" s="73"/>
      <c r="GZI2199" s="62"/>
      <c r="GZK2199" s="73"/>
      <c r="GZM2199" s="62"/>
      <c r="GZO2199" s="73"/>
      <c r="GZQ2199" s="62"/>
      <c r="GZS2199" s="73"/>
      <c r="GZU2199" s="62"/>
      <c r="GZW2199" s="73"/>
      <c r="GZY2199" s="62"/>
      <c r="HAA2199" s="73"/>
      <c r="HAC2199" s="62"/>
      <c r="HAE2199" s="73"/>
      <c r="HAG2199" s="62"/>
      <c r="HAI2199" s="73"/>
      <c r="HAK2199" s="62"/>
      <c r="HAM2199" s="73"/>
      <c r="HAO2199" s="62"/>
      <c r="HAQ2199" s="73"/>
      <c r="HAS2199" s="62"/>
      <c r="HAU2199" s="73"/>
      <c r="HAW2199" s="62"/>
      <c r="HAY2199" s="73"/>
      <c r="HBA2199" s="62"/>
      <c r="HBC2199" s="73"/>
      <c r="HBE2199" s="62"/>
      <c r="HBG2199" s="73"/>
      <c r="HBI2199" s="62"/>
      <c r="HBK2199" s="73"/>
      <c r="HBM2199" s="62"/>
      <c r="HBO2199" s="73"/>
      <c r="HBQ2199" s="62"/>
      <c r="HBS2199" s="73"/>
      <c r="HBU2199" s="62"/>
      <c r="HBW2199" s="73"/>
      <c r="HBY2199" s="62"/>
      <c r="HCA2199" s="73"/>
      <c r="HCC2199" s="62"/>
      <c r="HCE2199" s="73"/>
      <c r="HCG2199" s="62"/>
      <c r="HCI2199" s="73"/>
      <c r="HCK2199" s="62"/>
      <c r="HCM2199" s="73"/>
      <c r="HCO2199" s="62"/>
      <c r="HCQ2199" s="73"/>
      <c r="HCS2199" s="62"/>
      <c r="HCU2199" s="73"/>
      <c r="HCW2199" s="62"/>
      <c r="HCY2199" s="73"/>
      <c r="HDA2199" s="62"/>
      <c r="HDC2199" s="73"/>
      <c r="HDE2199" s="62"/>
      <c r="HDG2199" s="73"/>
      <c r="HDI2199" s="62"/>
      <c r="HDK2199" s="73"/>
      <c r="HDM2199" s="62"/>
      <c r="HDO2199" s="73"/>
      <c r="HDQ2199" s="62"/>
      <c r="HDS2199" s="73"/>
      <c r="HDU2199" s="62"/>
      <c r="HDW2199" s="73"/>
      <c r="HDY2199" s="62"/>
      <c r="HEA2199" s="73"/>
      <c r="HEC2199" s="62"/>
      <c r="HEE2199" s="73"/>
      <c r="HEG2199" s="62"/>
      <c r="HEI2199" s="73"/>
      <c r="HEK2199" s="62"/>
      <c r="HEM2199" s="73"/>
      <c r="HEO2199" s="62"/>
      <c r="HEQ2199" s="73"/>
      <c r="HES2199" s="62"/>
      <c r="HEU2199" s="73"/>
      <c r="HEW2199" s="62"/>
      <c r="HEY2199" s="73"/>
      <c r="HFA2199" s="62"/>
      <c r="HFC2199" s="73"/>
      <c r="HFE2199" s="62"/>
      <c r="HFG2199" s="73"/>
      <c r="HFI2199" s="62"/>
      <c r="HFK2199" s="73"/>
      <c r="HFM2199" s="62"/>
      <c r="HFO2199" s="73"/>
      <c r="HFQ2199" s="62"/>
      <c r="HFS2199" s="73"/>
      <c r="HFU2199" s="62"/>
      <c r="HFW2199" s="73"/>
      <c r="HFY2199" s="62"/>
      <c r="HGA2199" s="73"/>
      <c r="HGC2199" s="62"/>
      <c r="HGE2199" s="73"/>
      <c r="HGG2199" s="62"/>
      <c r="HGI2199" s="73"/>
      <c r="HGK2199" s="62"/>
      <c r="HGM2199" s="73"/>
      <c r="HGO2199" s="62"/>
      <c r="HGQ2199" s="73"/>
      <c r="HGS2199" s="62"/>
      <c r="HGU2199" s="73"/>
      <c r="HGW2199" s="62"/>
      <c r="HGY2199" s="73"/>
      <c r="HHA2199" s="62"/>
      <c r="HHC2199" s="73"/>
      <c r="HHE2199" s="62"/>
      <c r="HHG2199" s="73"/>
      <c r="HHI2199" s="62"/>
      <c r="HHK2199" s="73"/>
      <c r="HHM2199" s="62"/>
      <c r="HHO2199" s="73"/>
      <c r="HHQ2199" s="62"/>
      <c r="HHS2199" s="73"/>
      <c r="HHU2199" s="62"/>
      <c r="HHW2199" s="73"/>
      <c r="HHY2199" s="62"/>
      <c r="HIA2199" s="73"/>
      <c r="HIC2199" s="62"/>
      <c r="HIE2199" s="73"/>
      <c r="HIG2199" s="62"/>
      <c r="HII2199" s="73"/>
      <c r="HIK2199" s="62"/>
      <c r="HIM2199" s="73"/>
      <c r="HIO2199" s="62"/>
      <c r="HIQ2199" s="73"/>
      <c r="HIS2199" s="62"/>
      <c r="HIU2199" s="73"/>
      <c r="HIW2199" s="62"/>
      <c r="HIY2199" s="73"/>
      <c r="HJA2199" s="62"/>
      <c r="HJC2199" s="73"/>
      <c r="HJE2199" s="62"/>
      <c r="HJG2199" s="73"/>
      <c r="HJI2199" s="62"/>
      <c r="HJK2199" s="73"/>
      <c r="HJM2199" s="62"/>
      <c r="HJO2199" s="73"/>
      <c r="HJQ2199" s="62"/>
      <c r="HJS2199" s="73"/>
      <c r="HJU2199" s="62"/>
      <c r="HJW2199" s="73"/>
      <c r="HJY2199" s="62"/>
      <c r="HKA2199" s="73"/>
      <c r="HKC2199" s="62"/>
      <c r="HKE2199" s="73"/>
      <c r="HKG2199" s="62"/>
      <c r="HKI2199" s="73"/>
      <c r="HKK2199" s="62"/>
      <c r="HKM2199" s="73"/>
      <c r="HKO2199" s="62"/>
      <c r="HKQ2199" s="73"/>
      <c r="HKS2199" s="62"/>
      <c r="HKU2199" s="73"/>
      <c r="HKW2199" s="62"/>
      <c r="HKY2199" s="73"/>
      <c r="HLA2199" s="62"/>
      <c r="HLC2199" s="73"/>
      <c r="HLE2199" s="62"/>
      <c r="HLG2199" s="73"/>
      <c r="HLI2199" s="62"/>
      <c r="HLK2199" s="73"/>
      <c r="HLM2199" s="62"/>
      <c r="HLO2199" s="73"/>
      <c r="HLQ2199" s="62"/>
      <c r="HLS2199" s="73"/>
      <c r="HLU2199" s="62"/>
      <c r="HLW2199" s="73"/>
      <c r="HLY2199" s="62"/>
      <c r="HMA2199" s="73"/>
      <c r="HMC2199" s="62"/>
      <c r="HME2199" s="73"/>
      <c r="HMG2199" s="62"/>
      <c r="HMI2199" s="73"/>
      <c r="HMK2199" s="62"/>
      <c r="HMM2199" s="73"/>
      <c r="HMO2199" s="62"/>
      <c r="HMQ2199" s="73"/>
      <c r="HMS2199" s="62"/>
      <c r="HMU2199" s="73"/>
      <c r="HMW2199" s="62"/>
      <c r="HMY2199" s="73"/>
      <c r="HNA2199" s="62"/>
      <c r="HNC2199" s="73"/>
      <c r="HNE2199" s="62"/>
      <c r="HNG2199" s="73"/>
      <c r="HNI2199" s="62"/>
      <c r="HNK2199" s="73"/>
      <c r="HNM2199" s="62"/>
      <c r="HNO2199" s="73"/>
      <c r="HNQ2199" s="62"/>
      <c r="HNS2199" s="73"/>
      <c r="HNU2199" s="62"/>
      <c r="HNW2199" s="73"/>
      <c r="HNY2199" s="62"/>
      <c r="HOA2199" s="73"/>
      <c r="HOC2199" s="62"/>
      <c r="HOE2199" s="73"/>
      <c r="HOG2199" s="62"/>
      <c r="HOI2199" s="73"/>
      <c r="HOK2199" s="62"/>
      <c r="HOM2199" s="73"/>
      <c r="HOO2199" s="62"/>
      <c r="HOQ2199" s="73"/>
      <c r="HOS2199" s="62"/>
      <c r="HOU2199" s="73"/>
      <c r="HOW2199" s="62"/>
      <c r="HOY2199" s="73"/>
      <c r="HPA2199" s="62"/>
      <c r="HPC2199" s="73"/>
      <c r="HPE2199" s="62"/>
      <c r="HPG2199" s="73"/>
      <c r="HPI2199" s="62"/>
      <c r="HPK2199" s="73"/>
      <c r="HPM2199" s="62"/>
      <c r="HPO2199" s="73"/>
      <c r="HPQ2199" s="62"/>
      <c r="HPS2199" s="73"/>
      <c r="HPU2199" s="62"/>
      <c r="HPW2199" s="73"/>
      <c r="HPY2199" s="62"/>
      <c r="HQA2199" s="73"/>
      <c r="HQC2199" s="62"/>
      <c r="HQE2199" s="73"/>
      <c r="HQG2199" s="62"/>
      <c r="HQI2199" s="73"/>
      <c r="HQK2199" s="62"/>
      <c r="HQM2199" s="73"/>
      <c r="HQO2199" s="62"/>
      <c r="HQQ2199" s="73"/>
      <c r="HQS2199" s="62"/>
      <c r="HQU2199" s="73"/>
      <c r="HQW2199" s="62"/>
      <c r="HQY2199" s="73"/>
      <c r="HRA2199" s="62"/>
      <c r="HRC2199" s="73"/>
      <c r="HRE2199" s="62"/>
      <c r="HRG2199" s="73"/>
      <c r="HRI2199" s="62"/>
      <c r="HRK2199" s="73"/>
      <c r="HRM2199" s="62"/>
      <c r="HRO2199" s="73"/>
      <c r="HRQ2199" s="62"/>
      <c r="HRS2199" s="73"/>
      <c r="HRU2199" s="62"/>
      <c r="HRW2199" s="73"/>
      <c r="HRY2199" s="62"/>
      <c r="HSA2199" s="73"/>
      <c r="HSC2199" s="62"/>
      <c r="HSE2199" s="73"/>
      <c r="HSG2199" s="62"/>
      <c r="HSI2199" s="73"/>
      <c r="HSK2199" s="62"/>
      <c r="HSM2199" s="73"/>
      <c r="HSO2199" s="62"/>
      <c r="HSQ2199" s="73"/>
      <c r="HSS2199" s="62"/>
      <c r="HSU2199" s="73"/>
      <c r="HSW2199" s="62"/>
      <c r="HSY2199" s="73"/>
      <c r="HTA2199" s="62"/>
      <c r="HTC2199" s="73"/>
      <c r="HTE2199" s="62"/>
      <c r="HTG2199" s="73"/>
      <c r="HTI2199" s="62"/>
      <c r="HTK2199" s="73"/>
      <c r="HTM2199" s="62"/>
      <c r="HTO2199" s="73"/>
      <c r="HTQ2199" s="62"/>
      <c r="HTS2199" s="73"/>
      <c r="HTU2199" s="62"/>
      <c r="HTW2199" s="73"/>
      <c r="HTY2199" s="62"/>
      <c r="HUA2199" s="73"/>
      <c r="HUC2199" s="62"/>
      <c r="HUE2199" s="73"/>
      <c r="HUG2199" s="62"/>
      <c r="HUI2199" s="73"/>
      <c r="HUK2199" s="62"/>
      <c r="HUM2199" s="73"/>
      <c r="HUO2199" s="62"/>
      <c r="HUQ2199" s="73"/>
      <c r="HUS2199" s="62"/>
      <c r="HUU2199" s="73"/>
      <c r="HUW2199" s="62"/>
      <c r="HUY2199" s="73"/>
      <c r="HVA2199" s="62"/>
      <c r="HVC2199" s="73"/>
      <c r="HVE2199" s="62"/>
      <c r="HVG2199" s="73"/>
      <c r="HVI2199" s="62"/>
      <c r="HVK2199" s="73"/>
      <c r="HVM2199" s="62"/>
      <c r="HVO2199" s="73"/>
      <c r="HVQ2199" s="62"/>
      <c r="HVS2199" s="73"/>
      <c r="HVU2199" s="62"/>
      <c r="HVW2199" s="73"/>
      <c r="HVY2199" s="62"/>
      <c r="HWA2199" s="73"/>
      <c r="HWC2199" s="62"/>
      <c r="HWE2199" s="73"/>
      <c r="HWG2199" s="62"/>
      <c r="HWI2199" s="73"/>
      <c r="HWK2199" s="62"/>
      <c r="HWM2199" s="73"/>
      <c r="HWO2199" s="62"/>
      <c r="HWQ2199" s="73"/>
      <c r="HWS2199" s="62"/>
      <c r="HWU2199" s="73"/>
      <c r="HWW2199" s="62"/>
      <c r="HWY2199" s="73"/>
      <c r="HXA2199" s="62"/>
      <c r="HXC2199" s="73"/>
      <c r="HXE2199" s="62"/>
      <c r="HXG2199" s="73"/>
      <c r="HXI2199" s="62"/>
      <c r="HXK2199" s="73"/>
      <c r="HXM2199" s="62"/>
      <c r="HXO2199" s="73"/>
      <c r="HXQ2199" s="62"/>
      <c r="HXS2199" s="73"/>
      <c r="HXU2199" s="62"/>
      <c r="HXW2199" s="73"/>
      <c r="HXY2199" s="62"/>
      <c r="HYA2199" s="73"/>
      <c r="HYC2199" s="62"/>
      <c r="HYE2199" s="73"/>
      <c r="HYG2199" s="62"/>
      <c r="HYI2199" s="73"/>
      <c r="HYK2199" s="62"/>
      <c r="HYM2199" s="73"/>
      <c r="HYO2199" s="62"/>
      <c r="HYQ2199" s="73"/>
      <c r="HYS2199" s="62"/>
      <c r="HYU2199" s="73"/>
      <c r="HYW2199" s="62"/>
      <c r="HYY2199" s="73"/>
      <c r="HZA2199" s="62"/>
      <c r="HZC2199" s="73"/>
      <c r="HZE2199" s="62"/>
      <c r="HZG2199" s="73"/>
      <c r="HZI2199" s="62"/>
      <c r="HZK2199" s="73"/>
      <c r="HZM2199" s="62"/>
      <c r="HZO2199" s="73"/>
      <c r="HZQ2199" s="62"/>
      <c r="HZS2199" s="73"/>
      <c r="HZU2199" s="62"/>
      <c r="HZW2199" s="73"/>
      <c r="HZY2199" s="62"/>
      <c r="IAA2199" s="73"/>
      <c r="IAC2199" s="62"/>
      <c r="IAE2199" s="73"/>
      <c r="IAG2199" s="62"/>
      <c r="IAI2199" s="73"/>
      <c r="IAK2199" s="62"/>
      <c r="IAM2199" s="73"/>
      <c r="IAO2199" s="62"/>
      <c r="IAQ2199" s="73"/>
      <c r="IAS2199" s="62"/>
      <c r="IAU2199" s="73"/>
      <c r="IAW2199" s="62"/>
      <c r="IAY2199" s="73"/>
      <c r="IBA2199" s="62"/>
      <c r="IBC2199" s="73"/>
      <c r="IBE2199" s="62"/>
      <c r="IBG2199" s="73"/>
      <c r="IBI2199" s="62"/>
      <c r="IBK2199" s="73"/>
      <c r="IBM2199" s="62"/>
      <c r="IBO2199" s="73"/>
      <c r="IBQ2199" s="62"/>
      <c r="IBS2199" s="73"/>
      <c r="IBU2199" s="62"/>
      <c r="IBW2199" s="73"/>
      <c r="IBY2199" s="62"/>
      <c r="ICA2199" s="73"/>
      <c r="ICC2199" s="62"/>
      <c r="ICE2199" s="73"/>
      <c r="ICG2199" s="62"/>
      <c r="ICI2199" s="73"/>
      <c r="ICK2199" s="62"/>
      <c r="ICM2199" s="73"/>
      <c r="ICO2199" s="62"/>
      <c r="ICQ2199" s="73"/>
      <c r="ICS2199" s="62"/>
      <c r="ICU2199" s="73"/>
      <c r="ICW2199" s="62"/>
      <c r="ICY2199" s="73"/>
      <c r="IDA2199" s="62"/>
      <c r="IDC2199" s="73"/>
      <c r="IDE2199" s="62"/>
      <c r="IDG2199" s="73"/>
      <c r="IDI2199" s="62"/>
      <c r="IDK2199" s="73"/>
      <c r="IDM2199" s="62"/>
      <c r="IDO2199" s="73"/>
      <c r="IDQ2199" s="62"/>
      <c r="IDS2199" s="73"/>
      <c r="IDU2199" s="62"/>
      <c r="IDW2199" s="73"/>
      <c r="IDY2199" s="62"/>
      <c r="IEA2199" s="73"/>
      <c r="IEC2199" s="62"/>
      <c r="IEE2199" s="73"/>
      <c r="IEG2199" s="62"/>
      <c r="IEI2199" s="73"/>
      <c r="IEK2199" s="62"/>
      <c r="IEM2199" s="73"/>
      <c r="IEO2199" s="62"/>
      <c r="IEQ2199" s="73"/>
      <c r="IES2199" s="62"/>
      <c r="IEU2199" s="73"/>
      <c r="IEW2199" s="62"/>
      <c r="IEY2199" s="73"/>
      <c r="IFA2199" s="62"/>
      <c r="IFC2199" s="73"/>
      <c r="IFE2199" s="62"/>
      <c r="IFG2199" s="73"/>
      <c r="IFI2199" s="62"/>
      <c r="IFK2199" s="73"/>
      <c r="IFM2199" s="62"/>
      <c r="IFO2199" s="73"/>
      <c r="IFQ2199" s="62"/>
      <c r="IFS2199" s="73"/>
      <c r="IFU2199" s="62"/>
      <c r="IFW2199" s="73"/>
      <c r="IFY2199" s="62"/>
      <c r="IGA2199" s="73"/>
      <c r="IGC2199" s="62"/>
      <c r="IGE2199" s="73"/>
      <c r="IGG2199" s="62"/>
      <c r="IGI2199" s="73"/>
      <c r="IGK2199" s="62"/>
      <c r="IGM2199" s="73"/>
      <c r="IGO2199" s="62"/>
      <c r="IGQ2199" s="73"/>
      <c r="IGS2199" s="62"/>
      <c r="IGU2199" s="73"/>
      <c r="IGW2199" s="62"/>
      <c r="IGY2199" s="73"/>
      <c r="IHA2199" s="62"/>
      <c r="IHC2199" s="73"/>
      <c r="IHE2199" s="62"/>
      <c r="IHG2199" s="73"/>
      <c r="IHI2199" s="62"/>
      <c r="IHK2199" s="73"/>
      <c r="IHM2199" s="62"/>
      <c r="IHO2199" s="73"/>
      <c r="IHQ2199" s="62"/>
      <c r="IHS2199" s="73"/>
      <c r="IHU2199" s="62"/>
      <c r="IHW2199" s="73"/>
      <c r="IHY2199" s="62"/>
      <c r="IIA2199" s="73"/>
      <c r="IIC2199" s="62"/>
      <c r="IIE2199" s="73"/>
      <c r="IIG2199" s="62"/>
      <c r="III2199" s="73"/>
      <c r="IIK2199" s="62"/>
      <c r="IIM2199" s="73"/>
      <c r="IIO2199" s="62"/>
      <c r="IIQ2199" s="73"/>
      <c r="IIS2199" s="62"/>
      <c r="IIU2199" s="73"/>
      <c r="IIW2199" s="62"/>
      <c r="IIY2199" s="73"/>
      <c r="IJA2199" s="62"/>
      <c r="IJC2199" s="73"/>
      <c r="IJE2199" s="62"/>
      <c r="IJG2199" s="73"/>
      <c r="IJI2199" s="62"/>
      <c r="IJK2199" s="73"/>
      <c r="IJM2199" s="62"/>
      <c r="IJO2199" s="73"/>
      <c r="IJQ2199" s="62"/>
      <c r="IJS2199" s="73"/>
      <c r="IJU2199" s="62"/>
      <c r="IJW2199" s="73"/>
      <c r="IJY2199" s="62"/>
      <c r="IKA2199" s="73"/>
      <c r="IKC2199" s="62"/>
      <c r="IKE2199" s="73"/>
      <c r="IKG2199" s="62"/>
      <c r="IKI2199" s="73"/>
      <c r="IKK2199" s="62"/>
      <c r="IKM2199" s="73"/>
      <c r="IKO2199" s="62"/>
      <c r="IKQ2199" s="73"/>
      <c r="IKS2199" s="62"/>
      <c r="IKU2199" s="73"/>
      <c r="IKW2199" s="62"/>
      <c r="IKY2199" s="73"/>
      <c r="ILA2199" s="62"/>
      <c r="ILC2199" s="73"/>
      <c r="ILE2199" s="62"/>
      <c r="ILG2199" s="73"/>
      <c r="ILI2199" s="62"/>
      <c r="ILK2199" s="73"/>
      <c r="ILM2199" s="62"/>
      <c r="ILO2199" s="73"/>
      <c r="ILQ2199" s="62"/>
      <c r="ILS2199" s="73"/>
      <c r="ILU2199" s="62"/>
      <c r="ILW2199" s="73"/>
      <c r="ILY2199" s="62"/>
      <c r="IMA2199" s="73"/>
      <c r="IMC2199" s="62"/>
      <c r="IME2199" s="73"/>
      <c r="IMG2199" s="62"/>
      <c r="IMI2199" s="73"/>
      <c r="IMK2199" s="62"/>
      <c r="IMM2199" s="73"/>
      <c r="IMO2199" s="62"/>
      <c r="IMQ2199" s="73"/>
      <c r="IMS2199" s="62"/>
      <c r="IMU2199" s="73"/>
      <c r="IMW2199" s="62"/>
      <c r="IMY2199" s="73"/>
      <c r="INA2199" s="62"/>
      <c r="INC2199" s="73"/>
      <c r="INE2199" s="62"/>
      <c r="ING2199" s="73"/>
      <c r="INI2199" s="62"/>
      <c r="INK2199" s="73"/>
      <c r="INM2199" s="62"/>
      <c r="INO2199" s="73"/>
      <c r="INQ2199" s="62"/>
      <c r="INS2199" s="73"/>
      <c r="INU2199" s="62"/>
      <c r="INW2199" s="73"/>
      <c r="INY2199" s="62"/>
      <c r="IOA2199" s="73"/>
      <c r="IOC2199" s="62"/>
      <c r="IOE2199" s="73"/>
      <c r="IOG2199" s="62"/>
      <c r="IOI2199" s="73"/>
      <c r="IOK2199" s="62"/>
      <c r="IOM2199" s="73"/>
      <c r="IOO2199" s="62"/>
      <c r="IOQ2199" s="73"/>
      <c r="IOS2199" s="62"/>
      <c r="IOU2199" s="73"/>
      <c r="IOW2199" s="62"/>
      <c r="IOY2199" s="73"/>
      <c r="IPA2199" s="62"/>
      <c r="IPC2199" s="73"/>
      <c r="IPE2199" s="62"/>
      <c r="IPG2199" s="73"/>
      <c r="IPI2199" s="62"/>
      <c r="IPK2199" s="73"/>
      <c r="IPM2199" s="62"/>
      <c r="IPO2199" s="73"/>
      <c r="IPQ2199" s="62"/>
      <c r="IPS2199" s="73"/>
      <c r="IPU2199" s="62"/>
      <c r="IPW2199" s="73"/>
      <c r="IPY2199" s="62"/>
      <c r="IQA2199" s="73"/>
      <c r="IQC2199" s="62"/>
      <c r="IQE2199" s="73"/>
      <c r="IQG2199" s="62"/>
      <c r="IQI2199" s="73"/>
      <c r="IQK2199" s="62"/>
      <c r="IQM2199" s="73"/>
      <c r="IQO2199" s="62"/>
      <c r="IQQ2199" s="73"/>
      <c r="IQS2199" s="62"/>
      <c r="IQU2199" s="73"/>
      <c r="IQW2199" s="62"/>
      <c r="IQY2199" s="73"/>
      <c r="IRA2199" s="62"/>
      <c r="IRC2199" s="73"/>
      <c r="IRE2199" s="62"/>
      <c r="IRG2199" s="73"/>
      <c r="IRI2199" s="62"/>
      <c r="IRK2199" s="73"/>
      <c r="IRM2199" s="62"/>
      <c r="IRO2199" s="73"/>
      <c r="IRQ2199" s="62"/>
      <c r="IRS2199" s="73"/>
      <c r="IRU2199" s="62"/>
      <c r="IRW2199" s="73"/>
      <c r="IRY2199" s="62"/>
      <c r="ISA2199" s="73"/>
      <c r="ISC2199" s="62"/>
      <c r="ISE2199" s="73"/>
      <c r="ISG2199" s="62"/>
      <c r="ISI2199" s="73"/>
      <c r="ISK2199" s="62"/>
      <c r="ISM2199" s="73"/>
      <c r="ISO2199" s="62"/>
      <c r="ISQ2199" s="73"/>
      <c r="ISS2199" s="62"/>
      <c r="ISU2199" s="73"/>
      <c r="ISW2199" s="62"/>
      <c r="ISY2199" s="73"/>
      <c r="ITA2199" s="62"/>
      <c r="ITC2199" s="73"/>
      <c r="ITE2199" s="62"/>
      <c r="ITG2199" s="73"/>
      <c r="ITI2199" s="62"/>
      <c r="ITK2199" s="73"/>
      <c r="ITM2199" s="62"/>
      <c r="ITO2199" s="73"/>
      <c r="ITQ2199" s="62"/>
      <c r="ITS2199" s="73"/>
      <c r="ITU2199" s="62"/>
      <c r="ITW2199" s="73"/>
      <c r="ITY2199" s="62"/>
      <c r="IUA2199" s="73"/>
      <c r="IUC2199" s="62"/>
      <c r="IUE2199" s="73"/>
      <c r="IUG2199" s="62"/>
      <c r="IUI2199" s="73"/>
      <c r="IUK2199" s="62"/>
      <c r="IUM2199" s="73"/>
      <c r="IUO2199" s="62"/>
      <c r="IUQ2199" s="73"/>
      <c r="IUS2199" s="62"/>
      <c r="IUU2199" s="73"/>
      <c r="IUW2199" s="62"/>
      <c r="IUY2199" s="73"/>
      <c r="IVA2199" s="62"/>
      <c r="IVC2199" s="73"/>
      <c r="IVE2199" s="62"/>
      <c r="IVG2199" s="73"/>
      <c r="IVI2199" s="62"/>
      <c r="IVK2199" s="73"/>
      <c r="IVM2199" s="62"/>
      <c r="IVO2199" s="73"/>
      <c r="IVQ2199" s="62"/>
      <c r="IVS2199" s="73"/>
      <c r="IVU2199" s="62"/>
      <c r="IVW2199" s="73"/>
      <c r="IVY2199" s="62"/>
      <c r="IWA2199" s="73"/>
      <c r="IWC2199" s="62"/>
      <c r="IWE2199" s="73"/>
      <c r="IWG2199" s="62"/>
      <c r="IWI2199" s="73"/>
      <c r="IWK2199" s="62"/>
      <c r="IWM2199" s="73"/>
      <c r="IWO2199" s="62"/>
      <c r="IWQ2199" s="73"/>
      <c r="IWS2199" s="62"/>
      <c r="IWU2199" s="73"/>
      <c r="IWW2199" s="62"/>
      <c r="IWY2199" s="73"/>
      <c r="IXA2199" s="62"/>
      <c r="IXC2199" s="73"/>
      <c r="IXE2199" s="62"/>
      <c r="IXG2199" s="73"/>
      <c r="IXI2199" s="62"/>
      <c r="IXK2199" s="73"/>
      <c r="IXM2199" s="62"/>
      <c r="IXO2199" s="73"/>
      <c r="IXQ2199" s="62"/>
      <c r="IXS2199" s="73"/>
      <c r="IXU2199" s="62"/>
      <c r="IXW2199" s="73"/>
      <c r="IXY2199" s="62"/>
      <c r="IYA2199" s="73"/>
      <c r="IYC2199" s="62"/>
      <c r="IYE2199" s="73"/>
      <c r="IYG2199" s="62"/>
      <c r="IYI2199" s="73"/>
      <c r="IYK2199" s="62"/>
      <c r="IYM2199" s="73"/>
      <c r="IYO2199" s="62"/>
      <c r="IYQ2199" s="73"/>
      <c r="IYS2199" s="62"/>
      <c r="IYU2199" s="73"/>
      <c r="IYW2199" s="62"/>
      <c r="IYY2199" s="73"/>
      <c r="IZA2199" s="62"/>
      <c r="IZC2199" s="73"/>
      <c r="IZE2199" s="62"/>
      <c r="IZG2199" s="73"/>
      <c r="IZI2199" s="62"/>
      <c r="IZK2199" s="73"/>
      <c r="IZM2199" s="62"/>
      <c r="IZO2199" s="73"/>
      <c r="IZQ2199" s="62"/>
      <c r="IZS2199" s="73"/>
      <c r="IZU2199" s="62"/>
      <c r="IZW2199" s="73"/>
      <c r="IZY2199" s="62"/>
      <c r="JAA2199" s="73"/>
      <c r="JAC2199" s="62"/>
      <c r="JAE2199" s="73"/>
      <c r="JAG2199" s="62"/>
      <c r="JAI2199" s="73"/>
      <c r="JAK2199" s="62"/>
      <c r="JAM2199" s="73"/>
      <c r="JAO2199" s="62"/>
      <c r="JAQ2199" s="73"/>
      <c r="JAS2199" s="62"/>
      <c r="JAU2199" s="73"/>
      <c r="JAW2199" s="62"/>
      <c r="JAY2199" s="73"/>
      <c r="JBA2199" s="62"/>
      <c r="JBC2199" s="73"/>
      <c r="JBE2199" s="62"/>
      <c r="JBG2199" s="73"/>
      <c r="JBI2199" s="62"/>
      <c r="JBK2199" s="73"/>
      <c r="JBM2199" s="62"/>
      <c r="JBO2199" s="73"/>
      <c r="JBQ2199" s="62"/>
      <c r="JBS2199" s="73"/>
      <c r="JBU2199" s="62"/>
      <c r="JBW2199" s="73"/>
      <c r="JBY2199" s="62"/>
      <c r="JCA2199" s="73"/>
      <c r="JCC2199" s="62"/>
      <c r="JCE2199" s="73"/>
      <c r="JCG2199" s="62"/>
      <c r="JCI2199" s="73"/>
      <c r="JCK2199" s="62"/>
      <c r="JCM2199" s="73"/>
      <c r="JCO2199" s="62"/>
      <c r="JCQ2199" s="73"/>
      <c r="JCS2199" s="62"/>
      <c r="JCU2199" s="73"/>
      <c r="JCW2199" s="62"/>
      <c r="JCY2199" s="73"/>
      <c r="JDA2199" s="62"/>
      <c r="JDC2199" s="73"/>
      <c r="JDE2199" s="62"/>
      <c r="JDG2199" s="73"/>
      <c r="JDI2199" s="62"/>
      <c r="JDK2199" s="73"/>
      <c r="JDM2199" s="62"/>
      <c r="JDO2199" s="73"/>
      <c r="JDQ2199" s="62"/>
      <c r="JDS2199" s="73"/>
      <c r="JDU2199" s="62"/>
      <c r="JDW2199" s="73"/>
      <c r="JDY2199" s="62"/>
      <c r="JEA2199" s="73"/>
      <c r="JEC2199" s="62"/>
      <c r="JEE2199" s="73"/>
      <c r="JEG2199" s="62"/>
      <c r="JEI2199" s="73"/>
      <c r="JEK2199" s="62"/>
      <c r="JEM2199" s="73"/>
      <c r="JEO2199" s="62"/>
      <c r="JEQ2199" s="73"/>
      <c r="JES2199" s="62"/>
      <c r="JEU2199" s="73"/>
      <c r="JEW2199" s="62"/>
      <c r="JEY2199" s="73"/>
      <c r="JFA2199" s="62"/>
      <c r="JFC2199" s="73"/>
      <c r="JFE2199" s="62"/>
      <c r="JFG2199" s="73"/>
      <c r="JFI2199" s="62"/>
      <c r="JFK2199" s="73"/>
      <c r="JFM2199" s="62"/>
      <c r="JFO2199" s="73"/>
      <c r="JFQ2199" s="62"/>
      <c r="JFS2199" s="73"/>
      <c r="JFU2199" s="62"/>
      <c r="JFW2199" s="73"/>
      <c r="JFY2199" s="62"/>
      <c r="JGA2199" s="73"/>
      <c r="JGC2199" s="62"/>
      <c r="JGE2199" s="73"/>
      <c r="JGG2199" s="62"/>
      <c r="JGI2199" s="73"/>
      <c r="JGK2199" s="62"/>
      <c r="JGM2199" s="73"/>
      <c r="JGO2199" s="62"/>
      <c r="JGQ2199" s="73"/>
      <c r="JGS2199" s="62"/>
      <c r="JGU2199" s="73"/>
      <c r="JGW2199" s="62"/>
      <c r="JGY2199" s="73"/>
      <c r="JHA2199" s="62"/>
      <c r="JHC2199" s="73"/>
      <c r="JHE2199" s="62"/>
      <c r="JHG2199" s="73"/>
      <c r="JHI2199" s="62"/>
      <c r="JHK2199" s="73"/>
      <c r="JHM2199" s="62"/>
      <c r="JHO2199" s="73"/>
      <c r="JHQ2199" s="62"/>
      <c r="JHS2199" s="73"/>
      <c r="JHU2199" s="62"/>
      <c r="JHW2199" s="73"/>
      <c r="JHY2199" s="62"/>
      <c r="JIA2199" s="73"/>
      <c r="JIC2199" s="62"/>
      <c r="JIE2199" s="73"/>
      <c r="JIG2199" s="62"/>
      <c r="JII2199" s="73"/>
      <c r="JIK2199" s="62"/>
      <c r="JIM2199" s="73"/>
      <c r="JIO2199" s="62"/>
      <c r="JIQ2199" s="73"/>
      <c r="JIS2199" s="62"/>
      <c r="JIU2199" s="73"/>
      <c r="JIW2199" s="62"/>
      <c r="JIY2199" s="73"/>
      <c r="JJA2199" s="62"/>
      <c r="JJC2199" s="73"/>
      <c r="JJE2199" s="62"/>
      <c r="JJG2199" s="73"/>
      <c r="JJI2199" s="62"/>
      <c r="JJK2199" s="73"/>
      <c r="JJM2199" s="62"/>
      <c r="JJO2199" s="73"/>
      <c r="JJQ2199" s="62"/>
      <c r="JJS2199" s="73"/>
      <c r="JJU2199" s="62"/>
      <c r="JJW2199" s="73"/>
      <c r="JJY2199" s="62"/>
      <c r="JKA2199" s="73"/>
      <c r="JKC2199" s="62"/>
      <c r="JKE2199" s="73"/>
      <c r="JKG2199" s="62"/>
      <c r="JKI2199" s="73"/>
      <c r="JKK2199" s="62"/>
      <c r="JKM2199" s="73"/>
      <c r="JKO2199" s="62"/>
      <c r="JKQ2199" s="73"/>
      <c r="JKS2199" s="62"/>
      <c r="JKU2199" s="73"/>
      <c r="JKW2199" s="62"/>
      <c r="JKY2199" s="73"/>
      <c r="JLA2199" s="62"/>
      <c r="JLC2199" s="73"/>
      <c r="JLE2199" s="62"/>
      <c r="JLG2199" s="73"/>
      <c r="JLI2199" s="62"/>
      <c r="JLK2199" s="73"/>
      <c r="JLM2199" s="62"/>
      <c r="JLO2199" s="73"/>
      <c r="JLQ2199" s="62"/>
      <c r="JLS2199" s="73"/>
      <c r="JLU2199" s="62"/>
      <c r="JLW2199" s="73"/>
      <c r="JLY2199" s="62"/>
      <c r="JMA2199" s="73"/>
      <c r="JMC2199" s="62"/>
      <c r="JME2199" s="73"/>
      <c r="JMG2199" s="62"/>
      <c r="JMI2199" s="73"/>
      <c r="JMK2199" s="62"/>
      <c r="JMM2199" s="73"/>
      <c r="JMO2199" s="62"/>
      <c r="JMQ2199" s="73"/>
      <c r="JMS2199" s="62"/>
      <c r="JMU2199" s="73"/>
      <c r="JMW2199" s="62"/>
      <c r="JMY2199" s="73"/>
      <c r="JNA2199" s="62"/>
      <c r="JNC2199" s="73"/>
      <c r="JNE2199" s="62"/>
      <c r="JNG2199" s="73"/>
      <c r="JNI2199" s="62"/>
      <c r="JNK2199" s="73"/>
      <c r="JNM2199" s="62"/>
      <c r="JNO2199" s="73"/>
      <c r="JNQ2199" s="62"/>
      <c r="JNS2199" s="73"/>
      <c r="JNU2199" s="62"/>
      <c r="JNW2199" s="73"/>
      <c r="JNY2199" s="62"/>
      <c r="JOA2199" s="73"/>
      <c r="JOC2199" s="62"/>
      <c r="JOE2199" s="73"/>
      <c r="JOG2199" s="62"/>
      <c r="JOI2199" s="73"/>
      <c r="JOK2199" s="62"/>
      <c r="JOM2199" s="73"/>
      <c r="JOO2199" s="62"/>
      <c r="JOQ2199" s="73"/>
      <c r="JOS2199" s="62"/>
      <c r="JOU2199" s="73"/>
      <c r="JOW2199" s="62"/>
      <c r="JOY2199" s="73"/>
      <c r="JPA2199" s="62"/>
      <c r="JPC2199" s="73"/>
      <c r="JPE2199" s="62"/>
      <c r="JPG2199" s="73"/>
      <c r="JPI2199" s="62"/>
      <c r="JPK2199" s="73"/>
      <c r="JPM2199" s="62"/>
      <c r="JPO2199" s="73"/>
      <c r="JPQ2199" s="62"/>
      <c r="JPS2199" s="73"/>
      <c r="JPU2199" s="62"/>
      <c r="JPW2199" s="73"/>
      <c r="JPY2199" s="62"/>
      <c r="JQA2199" s="73"/>
      <c r="JQC2199" s="62"/>
      <c r="JQE2199" s="73"/>
      <c r="JQG2199" s="62"/>
      <c r="JQI2199" s="73"/>
      <c r="JQK2199" s="62"/>
      <c r="JQM2199" s="73"/>
      <c r="JQO2199" s="62"/>
      <c r="JQQ2199" s="73"/>
      <c r="JQS2199" s="62"/>
      <c r="JQU2199" s="73"/>
      <c r="JQW2199" s="62"/>
      <c r="JQY2199" s="73"/>
      <c r="JRA2199" s="62"/>
      <c r="JRC2199" s="73"/>
      <c r="JRE2199" s="62"/>
      <c r="JRG2199" s="73"/>
      <c r="JRI2199" s="62"/>
      <c r="JRK2199" s="73"/>
      <c r="JRM2199" s="62"/>
      <c r="JRO2199" s="73"/>
      <c r="JRQ2199" s="62"/>
      <c r="JRS2199" s="73"/>
      <c r="JRU2199" s="62"/>
      <c r="JRW2199" s="73"/>
      <c r="JRY2199" s="62"/>
      <c r="JSA2199" s="73"/>
      <c r="JSC2199" s="62"/>
      <c r="JSE2199" s="73"/>
      <c r="JSG2199" s="62"/>
      <c r="JSI2199" s="73"/>
      <c r="JSK2199" s="62"/>
      <c r="JSM2199" s="73"/>
      <c r="JSO2199" s="62"/>
      <c r="JSQ2199" s="73"/>
      <c r="JSS2199" s="62"/>
      <c r="JSU2199" s="73"/>
      <c r="JSW2199" s="62"/>
      <c r="JSY2199" s="73"/>
      <c r="JTA2199" s="62"/>
      <c r="JTC2199" s="73"/>
      <c r="JTE2199" s="62"/>
      <c r="JTG2199" s="73"/>
      <c r="JTI2199" s="62"/>
      <c r="JTK2199" s="73"/>
      <c r="JTM2199" s="62"/>
      <c r="JTO2199" s="73"/>
      <c r="JTQ2199" s="62"/>
      <c r="JTS2199" s="73"/>
      <c r="JTU2199" s="62"/>
      <c r="JTW2199" s="73"/>
      <c r="JTY2199" s="62"/>
      <c r="JUA2199" s="73"/>
      <c r="JUC2199" s="62"/>
      <c r="JUE2199" s="73"/>
      <c r="JUG2199" s="62"/>
      <c r="JUI2199" s="73"/>
      <c r="JUK2199" s="62"/>
      <c r="JUM2199" s="73"/>
      <c r="JUO2199" s="62"/>
      <c r="JUQ2199" s="73"/>
      <c r="JUS2199" s="62"/>
      <c r="JUU2199" s="73"/>
      <c r="JUW2199" s="62"/>
      <c r="JUY2199" s="73"/>
      <c r="JVA2199" s="62"/>
      <c r="JVC2199" s="73"/>
      <c r="JVE2199" s="62"/>
      <c r="JVG2199" s="73"/>
      <c r="JVI2199" s="62"/>
      <c r="JVK2199" s="73"/>
      <c r="JVM2199" s="62"/>
      <c r="JVO2199" s="73"/>
      <c r="JVQ2199" s="62"/>
      <c r="JVS2199" s="73"/>
      <c r="JVU2199" s="62"/>
      <c r="JVW2199" s="73"/>
      <c r="JVY2199" s="62"/>
      <c r="JWA2199" s="73"/>
      <c r="JWC2199" s="62"/>
      <c r="JWE2199" s="73"/>
      <c r="JWG2199" s="62"/>
      <c r="JWI2199" s="73"/>
      <c r="JWK2199" s="62"/>
      <c r="JWM2199" s="73"/>
      <c r="JWO2199" s="62"/>
      <c r="JWQ2199" s="73"/>
      <c r="JWS2199" s="62"/>
      <c r="JWU2199" s="73"/>
      <c r="JWW2199" s="62"/>
      <c r="JWY2199" s="73"/>
      <c r="JXA2199" s="62"/>
      <c r="JXC2199" s="73"/>
      <c r="JXE2199" s="62"/>
      <c r="JXG2199" s="73"/>
      <c r="JXI2199" s="62"/>
      <c r="JXK2199" s="73"/>
      <c r="JXM2199" s="62"/>
      <c r="JXO2199" s="73"/>
      <c r="JXQ2199" s="62"/>
      <c r="JXS2199" s="73"/>
      <c r="JXU2199" s="62"/>
      <c r="JXW2199" s="73"/>
      <c r="JXY2199" s="62"/>
      <c r="JYA2199" s="73"/>
      <c r="JYC2199" s="62"/>
      <c r="JYE2199" s="73"/>
      <c r="JYG2199" s="62"/>
      <c r="JYI2199" s="73"/>
      <c r="JYK2199" s="62"/>
      <c r="JYM2199" s="73"/>
      <c r="JYO2199" s="62"/>
      <c r="JYQ2199" s="73"/>
      <c r="JYS2199" s="62"/>
      <c r="JYU2199" s="73"/>
      <c r="JYW2199" s="62"/>
      <c r="JYY2199" s="73"/>
      <c r="JZA2199" s="62"/>
      <c r="JZC2199" s="73"/>
      <c r="JZE2199" s="62"/>
      <c r="JZG2199" s="73"/>
      <c r="JZI2199" s="62"/>
      <c r="JZK2199" s="73"/>
      <c r="JZM2199" s="62"/>
      <c r="JZO2199" s="73"/>
      <c r="JZQ2199" s="62"/>
      <c r="JZS2199" s="73"/>
      <c r="JZU2199" s="62"/>
      <c r="JZW2199" s="73"/>
      <c r="JZY2199" s="62"/>
      <c r="KAA2199" s="73"/>
      <c r="KAC2199" s="62"/>
      <c r="KAE2199" s="73"/>
      <c r="KAG2199" s="62"/>
      <c r="KAI2199" s="73"/>
      <c r="KAK2199" s="62"/>
      <c r="KAM2199" s="73"/>
      <c r="KAO2199" s="62"/>
      <c r="KAQ2199" s="73"/>
      <c r="KAS2199" s="62"/>
      <c r="KAU2199" s="73"/>
      <c r="KAW2199" s="62"/>
      <c r="KAY2199" s="73"/>
      <c r="KBA2199" s="62"/>
      <c r="KBC2199" s="73"/>
      <c r="KBE2199" s="62"/>
      <c r="KBG2199" s="73"/>
      <c r="KBI2199" s="62"/>
      <c r="KBK2199" s="73"/>
      <c r="KBM2199" s="62"/>
      <c r="KBO2199" s="73"/>
      <c r="KBQ2199" s="62"/>
      <c r="KBS2199" s="73"/>
      <c r="KBU2199" s="62"/>
      <c r="KBW2199" s="73"/>
      <c r="KBY2199" s="62"/>
      <c r="KCA2199" s="73"/>
      <c r="KCC2199" s="62"/>
      <c r="KCE2199" s="73"/>
      <c r="KCG2199" s="62"/>
      <c r="KCI2199" s="73"/>
      <c r="KCK2199" s="62"/>
      <c r="KCM2199" s="73"/>
      <c r="KCO2199" s="62"/>
      <c r="KCQ2199" s="73"/>
      <c r="KCS2199" s="62"/>
      <c r="KCU2199" s="73"/>
      <c r="KCW2199" s="62"/>
      <c r="KCY2199" s="73"/>
      <c r="KDA2199" s="62"/>
      <c r="KDC2199" s="73"/>
      <c r="KDE2199" s="62"/>
      <c r="KDG2199" s="73"/>
      <c r="KDI2199" s="62"/>
      <c r="KDK2199" s="73"/>
      <c r="KDM2199" s="62"/>
      <c r="KDO2199" s="73"/>
      <c r="KDQ2199" s="62"/>
      <c r="KDS2199" s="73"/>
      <c r="KDU2199" s="62"/>
      <c r="KDW2199" s="73"/>
      <c r="KDY2199" s="62"/>
      <c r="KEA2199" s="73"/>
      <c r="KEC2199" s="62"/>
      <c r="KEE2199" s="73"/>
      <c r="KEG2199" s="62"/>
      <c r="KEI2199" s="73"/>
      <c r="KEK2199" s="62"/>
      <c r="KEM2199" s="73"/>
      <c r="KEO2199" s="62"/>
      <c r="KEQ2199" s="73"/>
      <c r="KES2199" s="62"/>
      <c r="KEU2199" s="73"/>
      <c r="KEW2199" s="62"/>
      <c r="KEY2199" s="73"/>
      <c r="KFA2199" s="62"/>
      <c r="KFC2199" s="73"/>
      <c r="KFE2199" s="62"/>
      <c r="KFG2199" s="73"/>
      <c r="KFI2199" s="62"/>
      <c r="KFK2199" s="73"/>
      <c r="KFM2199" s="62"/>
      <c r="KFO2199" s="73"/>
      <c r="KFQ2199" s="62"/>
      <c r="KFS2199" s="73"/>
      <c r="KFU2199" s="62"/>
      <c r="KFW2199" s="73"/>
      <c r="KFY2199" s="62"/>
      <c r="KGA2199" s="73"/>
      <c r="KGC2199" s="62"/>
      <c r="KGE2199" s="73"/>
      <c r="KGG2199" s="62"/>
      <c r="KGI2199" s="73"/>
      <c r="KGK2199" s="62"/>
      <c r="KGM2199" s="73"/>
      <c r="KGO2199" s="62"/>
      <c r="KGQ2199" s="73"/>
      <c r="KGS2199" s="62"/>
      <c r="KGU2199" s="73"/>
      <c r="KGW2199" s="62"/>
      <c r="KGY2199" s="73"/>
      <c r="KHA2199" s="62"/>
      <c r="KHC2199" s="73"/>
      <c r="KHE2199" s="62"/>
      <c r="KHG2199" s="73"/>
      <c r="KHI2199" s="62"/>
      <c r="KHK2199" s="73"/>
      <c r="KHM2199" s="62"/>
      <c r="KHO2199" s="73"/>
      <c r="KHQ2199" s="62"/>
      <c r="KHS2199" s="73"/>
      <c r="KHU2199" s="62"/>
      <c r="KHW2199" s="73"/>
      <c r="KHY2199" s="62"/>
      <c r="KIA2199" s="73"/>
      <c r="KIC2199" s="62"/>
      <c r="KIE2199" s="73"/>
      <c r="KIG2199" s="62"/>
      <c r="KII2199" s="73"/>
      <c r="KIK2199" s="62"/>
      <c r="KIM2199" s="73"/>
      <c r="KIO2199" s="62"/>
      <c r="KIQ2199" s="73"/>
      <c r="KIS2199" s="62"/>
      <c r="KIU2199" s="73"/>
      <c r="KIW2199" s="62"/>
      <c r="KIY2199" s="73"/>
      <c r="KJA2199" s="62"/>
      <c r="KJC2199" s="73"/>
      <c r="KJE2199" s="62"/>
      <c r="KJG2199" s="73"/>
      <c r="KJI2199" s="62"/>
      <c r="KJK2199" s="73"/>
      <c r="KJM2199" s="62"/>
      <c r="KJO2199" s="73"/>
      <c r="KJQ2199" s="62"/>
      <c r="KJS2199" s="73"/>
      <c r="KJU2199" s="62"/>
      <c r="KJW2199" s="73"/>
      <c r="KJY2199" s="62"/>
      <c r="KKA2199" s="73"/>
      <c r="KKC2199" s="62"/>
      <c r="KKE2199" s="73"/>
      <c r="KKG2199" s="62"/>
      <c r="KKI2199" s="73"/>
      <c r="KKK2199" s="62"/>
      <c r="KKM2199" s="73"/>
      <c r="KKO2199" s="62"/>
      <c r="KKQ2199" s="73"/>
      <c r="KKS2199" s="62"/>
      <c r="KKU2199" s="73"/>
      <c r="KKW2199" s="62"/>
      <c r="KKY2199" s="73"/>
      <c r="KLA2199" s="62"/>
      <c r="KLC2199" s="73"/>
      <c r="KLE2199" s="62"/>
      <c r="KLG2199" s="73"/>
      <c r="KLI2199" s="62"/>
      <c r="KLK2199" s="73"/>
      <c r="KLM2199" s="62"/>
      <c r="KLO2199" s="73"/>
      <c r="KLQ2199" s="62"/>
      <c r="KLS2199" s="73"/>
      <c r="KLU2199" s="62"/>
      <c r="KLW2199" s="73"/>
      <c r="KLY2199" s="62"/>
      <c r="KMA2199" s="73"/>
      <c r="KMC2199" s="62"/>
      <c r="KME2199" s="73"/>
      <c r="KMG2199" s="62"/>
      <c r="KMI2199" s="73"/>
      <c r="KMK2199" s="62"/>
      <c r="KMM2199" s="73"/>
      <c r="KMO2199" s="62"/>
      <c r="KMQ2199" s="73"/>
      <c r="KMS2199" s="62"/>
      <c r="KMU2199" s="73"/>
      <c r="KMW2199" s="62"/>
      <c r="KMY2199" s="73"/>
      <c r="KNA2199" s="62"/>
      <c r="KNC2199" s="73"/>
      <c r="KNE2199" s="62"/>
      <c r="KNG2199" s="73"/>
      <c r="KNI2199" s="62"/>
      <c r="KNK2199" s="73"/>
      <c r="KNM2199" s="62"/>
      <c r="KNO2199" s="73"/>
      <c r="KNQ2199" s="62"/>
      <c r="KNS2199" s="73"/>
      <c r="KNU2199" s="62"/>
      <c r="KNW2199" s="73"/>
      <c r="KNY2199" s="62"/>
      <c r="KOA2199" s="73"/>
      <c r="KOC2199" s="62"/>
      <c r="KOE2199" s="73"/>
      <c r="KOG2199" s="62"/>
      <c r="KOI2199" s="73"/>
      <c r="KOK2199" s="62"/>
      <c r="KOM2199" s="73"/>
      <c r="KOO2199" s="62"/>
      <c r="KOQ2199" s="73"/>
      <c r="KOS2199" s="62"/>
      <c r="KOU2199" s="73"/>
      <c r="KOW2199" s="62"/>
      <c r="KOY2199" s="73"/>
      <c r="KPA2199" s="62"/>
      <c r="KPC2199" s="73"/>
      <c r="KPE2199" s="62"/>
      <c r="KPG2199" s="73"/>
      <c r="KPI2199" s="62"/>
      <c r="KPK2199" s="73"/>
      <c r="KPM2199" s="62"/>
      <c r="KPO2199" s="73"/>
      <c r="KPQ2199" s="62"/>
      <c r="KPS2199" s="73"/>
      <c r="KPU2199" s="62"/>
      <c r="KPW2199" s="73"/>
      <c r="KPY2199" s="62"/>
      <c r="KQA2199" s="73"/>
      <c r="KQC2199" s="62"/>
      <c r="KQE2199" s="73"/>
      <c r="KQG2199" s="62"/>
      <c r="KQI2199" s="73"/>
      <c r="KQK2199" s="62"/>
      <c r="KQM2199" s="73"/>
      <c r="KQO2199" s="62"/>
      <c r="KQQ2199" s="73"/>
      <c r="KQS2199" s="62"/>
      <c r="KQU2199" s="73"/>
      <c r="KQW2199" s="62"/>
      <c r="KQY2199" s="73"/>
      <c r="KRA2199" s="62"/>
      <c r="KRC2199" s="73"/>
      <c r="KRE2199" s="62"/>
      <c r="KRG2199" s="73"/>
      <c r="KRI2199" s="62"/>
      <c r="KRK2199" s="73"/>
      <c r="KRM2199" s="62"/>
      <c r="KRO2199" s="73"/>
      <c r="KRQ2199" s="62"/>
      <c r="KRS2199" s="73"/>
      <c r="KRU2199" s="62"/>
      <c r="KRW2199" s="73"/>
      <c r="KRY2199" s="62"/>
      <c r="KSA2199" s="73"/>
      <c r="KSC2199" s="62"/>
      <c r="KSE2199" s="73"/>
      <c r="KSG2199" s="62"/>
      <c r="KSI2199" s="73"/>
      <c r="KSK2199" s="62"/>
      <c r="KSM2199" s="73"/>
      <c r="KSO2199" s="62"/>
      <c r="KSQ2199" s="73"/>
      <c r="KSS2199" s="62"/>
      <c r="KSU2199" s="73"/>
      <c r="KSW2199" s="62"/>
      <c r="KSY2199" s="73"/>
      <c r="KTA2199" s="62"/>
      <c r="KTC2199" s="73"/>
      <c r="KTE2199" s="62"/>
      <c r="KTG2199" s="73"/>
      <c r="KTI2199" s="62"/>
      <c r="KTK2199" s="73"/>
      <c r="KTM2199" s="62"/>
      <c r="KTO2199" s="73"/>
      <c r="KTQ2199" s="62"/>
      <c r="KTS2199" s="73"/>
      <c r="KTU2199" s="62"/>
      <c r="KTW2199" s="73"/>
      <c r="KTY2199" s="62"/>
      <c r="KUA2199" s="73"/>
      <c r="KUC2199" s="62"/>
      <c r="KUE2199" s="73"/>
      <c r="KUG2199" s="62"/>
      <c r="KUI2199" s="73"/>
      <c r="KUK2199" s="62"/>
      <c r="KUM2199" s="73"/>
      <c r="KUO2199" s="62"/>
      <c r="KUQ2199" s="73"/>
      <c r="KUS2199" s="62"/>
      <c r="KUU2199" s="73"/>
      <c r="KUW2199" s="62"/>
      <c r="KUY2199" s="73"/>
      <c r="KVA2199" s="62"/>
      <c r="KVC2199" s="73"/>
      <c r="KVE2199" s="62"/>
      <c r="KVG2199" s="73"/>
      <c r="KVI2199" s="62"/>
      <c r="KVK2199" s="73"/>
      <c r="KVM2199" s="62"/>
      <c r="KVO2199" s="73"/>
      <c r="KVQ2199" s="62"/>
      <c r="KVS2199" s="73"/>
      <c r="KVU2199" s="62"/>
      <c r="KVW2199" s="73"/>
      <c r="KVY2199" s="62"/>
      <c r="KWA2199" s="73"/>
      <c r="KWC2199" s="62"/>
      <c r="KWE2199" s="73"/>
      <c r="KWG2199" s="62"/>
      <c r="KWI2199" s="73"/>
      <c r="KWK2199" s="62"/>
      <c r="KWM2199" s="73"/>
      <c r="KWO2199" s="62"/>
      <c r="KWQ2199" s="73"/>
      <c r="KWS2199" s="62"/>
      <c r="KWU2199" s="73"/>
      <c r="KWW2199" s="62"/>
      <c r="KWY2199" s="73"/>
      <c r="KXA2199" s="62"/>
      <c r="KXC2199" s="73"/>
      <c r="KXE2199" s="62"/>
      <c r="KXG2199" s="73"/>
      <c r="KXI2199" s="62"/>
      <c r="KXK2199" s="73"/>
      <c r="KXM2199" s="62"/>
      <c r="KXO2199" s="73"/>
      <c r="KXQ2199" s="62"/>
      <c r="KXS2199" s="73"/>
      <c r="KXU2199" s="62"/>
      <c r="KXW2199" s="73"/>
      <c r="KXY2199" s="62"/>
      <c r="KYA2199" s="73"/>
      <c r="KYC2199" s="62"/>
      <c r="KYE2199" s="73"/>
      <c r="KYG2199" s="62"/>
      <c r="KYI2199" s="73"/>
      <c r="KYK2199" s="62"/>
      <c r="KYM2199" s="73"/>
      <c r="KYO2199" s="62"/>
      <c r="KYQ2199" s="73"/>
      <c r="KYS2199" s="62"/>
      <c r="KYU2199" s="73"/>
      <c r="KYW2199" s="62"/>
      <c r="KYY2199" s="73"/>
      <c r="KZA2199" s="62"/>
      <c r="KZC2199" s="73"/>
      <c r="KZE2199" s="62"/>
      <c r="KZG2199" s="73"/>
      <c r="KZI2199" s="62"/>
      <c r="KZK2199" s="73"/>
      <c r="KZM2199" s="62"/>
      <c r="KZO2199" s="73"/>
      <c r="KZQ2199" s="62"/>
      <c r="KZS2199" s="73"/>
      <c r="KZU2199" s="62"/>
      <c r="KZW2199" s="73"/>
      <c r="KZY2199" s="62"/>
      <c r="LAA2199" s="73"/>
      <c r="LAC2199" s="62"/>
      <c r="LAE2199" s="73"/>
      <c r="LAG2199" s="62"/>
      <c r="LAI2199" s="73"/>
      <c r="LAK2199" s="62"/>
      <c r="LAM2199" s="73"/>
      <c r="LAO2199" s="62"/>
      <c r="LAQ2199" s="73"/>
      <c r="LAS2199" s="62"/>
      <c r="LAU2199" s="73"/>
      <c r="LAW2199" s="62"/>
      <c r="LAY2199" s="73"/>
      <c r="LBA2199" s="62"/>
      <c r="LBC2199" s="73"/>
      <c r="LBE2199" s="62"/>
      <c r="LBG2199" s="73"/>
      <c r="LBI2199" s="62"/>
      <c r="LBK2199" s="73"/>
      <c r="LBM2199" s="62"/>
      <c r="LBO2199" s="73"/>
      <c r="LBQ2199" s="62"/>
      <c r="LBS2199" s="73"/>
      <c r="LBU2199" s="62"/>
      <c r="LBW2199" s="73"/>
      <c r="LBY2199" s="62"/>
      <c r="LCA2199" s="73"/>
      <c r="LCC2199" s="62"/>
      <c r="LCE2199" s="73"/>
      <c r="LCG2199" s="62"/>
      <c r="LCI2199" s="73"/>
      <c r="LCK2199" s="62"/>
      <c r="LCM2199" s="73"/>
      <c r="LCO2199" s="62"/>
      <c r="LCQ2199" s="73"/>
      <c r="LCS2199" s="62"/>
      <c r="LCU2199" s="73"/>
      <c r="LCW2199" s="62"/>
      <c r="LCY2199" s="73"/>
      <c r="LDA2199" s="62"/>
      <c r="LDC2199" s="73"/>
      <c r="LDE2199" s="62"/>
      <c r="LDG2199" s="73"/>
      <c r="LDI2199" s="62"/>
      <c r="LDK2199" s="73"/>
      <c r="LDM2199" s="62"/>
      <c r="LDO2199" s="73"/>
      <c r="LDQ2199" s="62"/>
      <c r="LDS2199" s="73"/>
      <c r="LDU2199" s="62"/>
      <c r="LDW2199" s="73"/>
      <c r="LDY2199" s="62"/>
      <c r="LEA2199" s="73"/>
      <c r="LEC2199" s="62"/>
      <c r="LEE2199" s="73"/>
      <c r="LEG2199" s="62"/>
      <c r="LEI2199" s="73"/>
      <c r="LEK2199" s="62"/>
      <c r="LEM2199" s="73"/>
      <c r="LEO2199" s="62"/>
      <c r="LEQ2199" s="73"/>
      <c r="LES2199" s="62"/>
      <c r="LEU2199" s="73"/>
      <c r="LEW2199" s="62"/>
      <c r="LEY2199" s="73"/>
      <c r="LFA2199" s="62"/>
      <c r="LFC2199" s="73"/>
      <c r="LFE2199" s="62"/>
      <c r="LFG2199" s="73"/>
      <c r="LFI2199" s="62"/>
      <c r="LFK2199" s="73"/>
      <c r="LFM2199" s="62"/>
      <c r="LFO2199" s="73"/>
      <c r="LFQ2199" s="62"/>
      <c r="LFS2199" s="73"/>
      <c r="LFU2199" s="62"/>
      <c r="LFW2199" s="73"/>
      <c r="LFY2199" s="62"/>
      <c r="LGA2199" s="73"/>
      <c r="LGC2199" s="62"/>
      <c r="LGE2199" s="73"/>
      <c r="LGG2199" s="62"/>
      <c r="LGI2199" s="73"/>
      <c r="LGK2199" s="62"/>
      <c r="LGM2199" s="73"/>
      <c r="LGO2199" s="62"/>
      <c r="LGQ2199" s="73"/>
      <c r="LGS2199" s="62"/>
      <c r="LGU2199" s="73"/>
      <c r="LGW2199" s="62"/>
      <c r="LGY2199" s="73"/>
      <c r="LHA2199" s="62"/>
      <c r="LHC2199" s="73"/>
      <c r="LHE2199" s="62"/>
      <c r="LHG2199" s="73"/>
      <c r="LHI2199" s="62"/>
      <c r="LHK2199" s="73"/>
      <c r="LHM2199" s="62"/>
      <c r="LHO2199" s="73"/>
      <c r="LHQ2199" s="62"/>
      <c r="LHS2199" s="73"/>
      <c r="LHU2199" s="62"/>
      <c r="LHW2199" s="73"/>
      <c r="LHY2199" s="62"/>
      <c r="LIA2199" s="73"/>
      <c r="LIC2199" s="62"/>
      <c r="LIE2199" s="73"/>
      <c r="LIG2199" s="62"/>
      <c r="LII2199" s="73"/>
      <c r="LIK2199" s="62"/>
      <c r="LIM2199" s="73"/>
      <c r="LIO2199" s="62"/>
      <c r="LIQ2199" s="73"/>
      <c r="LIS2199" s="62"/>
      <c r="LIU2199" s="73"/>
      <c r="LIW2199" s="62"/>
      <c r="LIY2199" s="73"/>
      <c r="LJA2199" s="62"/>
      <c r="LJC2199" s="73"/>
      <c r="LJE2199" s="62"/>
      <c r="LJG2199" s="73"/>
      <c r="LJI2199" s="62"/>
      <c r="LJK2199" s="73"/>
      <c r="LJM2199" s="62"/>
      <c r="LJO2199" s="73"/>
      <c r="LJQ2199" s="62"/>
      <c r="LJS2199" s="73"/>
      <c r="LJU2199" s="62"/>
      <c r="LJW2199" s="73"/>
      <c r="LJY2199" s="62"/>
      <c r="LKA2199" s="73"/>
      <c r="LKC2199" s="62"/>
      <c r="LKE2199" s="73"/>
      <c r="LKG2199" s="62"/>
      <c r="LKI2199" s="73"/>
      <c r="LKK2199" s="62"/>
      <c r="LKM2199" s="73"/>
      <c r="LKO2199" s="62"/>
      <c r="LKQ2199" s="73"/>
      <c r="LKS2199" s="62"/>
      <c r="LKU2199" s="73"/>
      <c r="LKW2199" s="62"/>
      <c r="LKY2199" s="73"/>
      <c r="LLA2199" s="62"/>
      <c r="LLC2199" s="73"/>
      <c r="LLE2199" s="62"/>
      <c r="LLG2199" s="73"/>
      <c r="LLI2199" s="62"/>
      <c r="LLK2199" s="73"/>
      <c r="LLM2199" s="62"/>
      <c r="LLO2199" s="73"/>
      <c r="LLQ2199" s="62"/>
      <c r="LLS2199" s="73"/>
      <c r="LLU2199" s="62"/>
      <c r="LLW2199" s="73"/>
      <c r="LLY2199" s="62"/>
      <c r="LMA2199" s="73"/>
      <c r="LMC2199" s="62"/>
      <c r="LME2199" s="73"/>
      <c r="LMG2199" s="62"/>
      <c r="LMI2199" s="73"/>
      <c r="LMK2199" s="62"/>
      <c r="LMM2199" s="73"/>
      <c r="LMO2199" s="62"/>
      <c r="LMQ2199" s="73"/>
      <c r="LMS2199" s="62"/>
      <c r="LMU2199" s="73"/>
      <c r="LMW2199" s="62"/>
      <c r="LMY2199" s="73"/>
      <c r="LNA2199" s="62"/>
      <c r="LNC2199" s="73"/>
      <c r="LNE2199" s="62"/>
      <c r="LNG2199" s="73"/>
      <c r="LNI2199" s="62"/>
      <c r="LNK2199" s="73"/>
      <c r="LNM2199" s="62"/>
      <c r="LNO2199" s="73"/>
      <c r="LNQ2199" s="62"/>
      <c r="LNS2199" s="73"/>
      <c r="LNU2199" s="62"/>
      <c r="LNW2199" s="73"/>
      <c r="LNY2199" s="62"/>
      <c r="LOA2199" s="73"/>
      <c r="LOC2199" s="62"/>
      <c r="LOE2199" s="73"/>
      <c r="LOG2199" s="62"/>
      <c r="LOI2199" s="73"/>
      <c r="LOK2199" s="62"/>
      <c r="LOM2199" s="73"/>
      <c r="LOO2199" s="62"/>
      <c r="LOQ2199" s="73"/>
      <c r="LOS2199" s="62"/>
      <c r="LOU2199" s="73"/>
      <c r="LOW2199" s="62"/>
      <c r="LOY2199" s="73"/>
      <c r="LPA2199" s="62"/>
      <c r="LPC2199" s="73"/>
      <c r="LPE2199" s="62"/>
      <c r="LPG2199" s="73"/>
      <c r="LPI2199" s="62"/>
      <c r="LPK2199" s="73"/>
      <c r="LPM2199" s="62"/>
      <c r="LPO2199" s="73"/>
      <c r="LPQ2199" s="62"/>
      <c r="LPS2199" s="73"/>
      <c r="LPU2199" s="62"/>
      <c r="LPW2199" s="73"/>
      <c r="LPY2199" s="62"/>
      <c r="LQA2199" s="73"/>
      <c r="LQC2199" s="62"/>
      <c r="LQE2199" s="73"/>
      <c r="LQG2199" s="62"/>
      <c r="LQI2199" s="73"/>
      <c r="LQK2199" s="62"/>
      <c r="LQM2199" s="73"/>
      <c r="LQO2199" s="62"/>
      <c r="LQQ2199" s="73"/>
      <c r="LQS2199" s="62"/>
      <c r="LQU2199" s="73"/>
      <c r="LQW2199" s="62"/>
      <c r="LQY2199" s="73"/>
      <c r="LRA2199" s="62"/>
      <c r="LRC2199" s="73"/>
      <c r="LRE2199" s="62"/>
      <c r="LRG2199" s="73"/>
      <c r="LRI2199" s="62"/>
      <c r="LRK2199" s="73"/>
      <c r="LRM2199" s="62"/>
      <c r="LRO2199" s="73"/>
      <c r="LRQ2199" s="62"/>
      <c r="LRS2199" s="73"/>
      <c r="LRU2199" s="62"/>
      <c r="LRW2199" s="73"/>
      <c r="LRY2199" s="62"/>
      <c r="LSA2199" s="73"/>
      <c r="LSC2199" s="62"/>
      <c r="LSE2199" s="73"/>
      <c r="LSG2199" s="62"/>
      <c r="LSI2199" s="73"/>
      <c r="LSK2199" s="62"/>
      <c r="LSM2199" s="73"/>
      <c r="LSO2199" s="62"/>
      <c r="LSQ2199" s="73"/>
      <c r="LSS2199" s="62"/>
      <c r="LSU2199" s="73"/>
      <c r="LSW2199" s="62"/>
      <c r="LSY2199" s="73"/>
      <c r="LTA2199" s="62"/>
      <c r="LTC2199" s="73"/>
      <c r="LTE2199" s="62"/>
      <c r="LTG2199" s="73"/>
      <c r="LTI2199" s="62"/>
      <c r="LTK2199" s="73"/>
      <c r="LTM2199" s="62"/>
      <c r="LTO2199" s="73"/>
      <c r="LTQ2199" s="62"/>
      <c r="LTS2199" s="73"/>
      <c r="LTU2199" s="62"/>
      <c r="LTW2199" s="73"/>
      <c r="LTY2199" s="62"/>
      <c r="LUA2199" s="73"/>
      <c r="LUC2199" s="62"/>
      <c r="LUE2199" s="73"/>
      <c r="LUG2199" s="62"/>
      <c r="LUI2199" s="73"/>
      <c r="LUK2199" s="62"/>
      <c r="LUM2199" s="73"/>
      <c r="LUO2199" s="62"/>
      <c r="LUQ2199" s="73"/>
      <c r="LUS2199" s="62"/>
      <c r="LUU2199" s="73"/>
      <c r="LUW2199" s="62"/>
      <c r="LUY2199" s="73"/>
      <c r="LVA2199" s="62"/>
      <c r="LVC2199" s="73"/>
      <c r="LVE2199" s="62"/>
      <c r="LVG2199" s="73"/>
      <c r="LVI2199" s="62"/>
      <c r="LVK2199" s="73"/>
      <c r="LVM2199" s="62"/>
      <c r="LVO2199" s="73"/>
      <c r="LVQ2199" s="62"/>
      <c r="LVS2199" s="73"/>
      <c r="LVU2199" s="62"/>
      <c r="LVW2199" s="73"/>
      <c r="LVY2199" s="62"/>
      <c r="LWA2199" s="73"/>
      <c r="LWC2199" s="62"/>
      <c r="LWE2199" s="73"/>
      <c r="LWG2199" s="62"/>
      <c r="LWI2199" s="73"/>
      <c r="LWK2199" s="62"/>
      <c r="LWM2199" s="73"/>
      <c r="LWO2199" s="62"/>
      <c r="LWQ2199" s="73"/>
      <c r="LWS2199" s="62"/>
      <c r="LWU2199" s="73"/>
      <c r="LWW2199" s="62"/>
      <c r="LWY2199" s="73"/>
      <c r="LXA2199" s="62"/>
      <c r="LXC2199" s="73"/>
      <c r="LXE2199" s="62"/>
      <c r="LXG2199" s="73"/>
      <c r="LXI2199" s="62"/>
      <c r="LXK2199" s="73"/>
      <c r="LXM2199" s="62"/>
      <c r="LXO2199" s="73"/>
      <c r="LXQ2199" s="62"/>
      <c r="LXS2199" s="73"/>
      <c r="LXU2199" s="62"/>
      <c r="LXW2199" s="73"/>
      <c r="LXY2199" s="62"/>
      <c r="LYA2199" s="73"/>
      <c r="LYC2199" s="62"/>
      <c r="LYE2199" s="73"/>
      <c r="LYG2199" s="62"/>
      <c r="LYI2199" s="73"/>
      <c r="LYK2199" s="62"/>
      <c r="LYM2199" s="73"/>
      <c r="LYO2199" s="62"/>
      <c r="LYQ2199" s="73"/>
      <c r="LYS2199" s="62"/>
      <c r="LYU2199" s="73"/>
      <c r="LYW2199" s="62"/>
      <c r="LYY2199" s="73"/>
      <c r="LZA2199" s="62"/>
      <c r="LZC2199" s="73"/>
      <c r="LZE2199" s="62"/>
      <c r="LZG2199" s="73"/>
      <c r="LZI2199" s="62"/>
      <c r="LZK2199" s="73"/>
      <c r="LZM2199" s="62"/>
      <c r="LZO2199" s="73"/>
      <c r="LZQ2199" s="62"/>
      <c r="LZS2199" s="73"/>
      <c r="LZU2199" s="62"/>
      <c r="LZW2199" s="73"/>
      <c r="LZY2199" s="62"/>
      <c r="MAA2199" s="73"/>
      <c r="MAC2199" s="62"/>
      <c r="MAE2199" s="73"/>
      <c r="MAG2199" s="62"/>
      <c r="MAI2199" s="73"/>
      <c r="MAK2199" s="62"/>
      <c r="MAM2199" s="73"/>
      <c r="MAO2199" s="62"/>
      <c r="MAQ2199" s="73"/>
      <c r="MAS2199" s="62"/>
      <c r="MAU2199" s="73"/>
      <c r="MAW2199" s="62"/>
      <c r="MAY2199" s="73"/>
      <c r="MBA2199" s="62"/>
      <c r="MBC2199" s="73"/>
      <c r="MBE2199" s="62"/>
      <c r="MBG2199" s="73"/>
      <c r="MBI2199" s="62"/>
      <c r="MBK2199" s="73"/>
      <c r="MBM2199" s="62"/>
      <c r="MBO2199" s="73"/>
      <c r="MBQ2199" s="62"/>
      <c r="MBS2199" s="73"/>
      <c r="MBU2199" s="62"/>
      <c r="MBW2199" s="73"/>
      <c r="MBY2199" s="62"/>
      <c r="MCA2199" s="73"/>
      <c r="MCC2199" s="62"/>
      <c r="MCE2199" s="73"/>
      <c r="MCG2199" s="62"/>
      <c r="MCI2199" s="73"/>
      <c r="MCK2199" s="62"/>
      <c r="MCM2199" s="73"/>
      <c r="MCO2199" s="62"/>
      <c r="MCQ2199" s="73"/>
      <c r="MCS2199" s="62"/>
      <c r="MCU2199" s="73"/>
      <c r="MCW2199" s="62"/>
      <c r="MCY2199" s="73"/>
      <c r="MDA2199" s="62"/>
      <c r="MDC2199" s="73"/>
      <c r="MDE2199" s="62"/>
      <c r="MDG2199" s="73"/>
      <c r="MDI2199" s="62"/>
      <c r="MDK2199" s="73"/>
      <c r="MDM2199" s="62"/>
      <c r="MDO2199" s="73"/>
      <c r="MDQ2199" s="62"/>
      <c r="MDS2199" s="73"/>
      <c r="MDU2199" s="62"/>
      <c r="MDW2199" s="73"/>
      <c r="MDY2199" s="62"/>
      <c r="MEA2199" s="73"/>
      <c r="MEC2199" s="62"/>
      <c r="MEE2199" s="73"/>
      <c r="MEG2199" s="62"/>
      <c r="MEI2199" s="73"/>
      <c r="MEK2199" s="62"/>
      <c r="MEM2199" s="73"/>
      <c r="MEO2199" s="62"/>
      <c r="MEQ2199" s="73"/>
      <c r="MES2199" s="62"/>
      <c r="MEU2199" s="73"/>
      <c r="MEW2199" s="62"/>
      <c r="MEY2199" s="73"/>
      <c r="MFA2199" s="62"/>
      <c r="MFC2199" s="73"/>
      <c r="MFE2199" s="62"/>
      <c r="MFG2199" s="73"/>
      <c r="MFI2199" s="62"/>
      <c r="MFK2199" s="73"/>
      <c r="MFM2199" s="62"/>
      <c r="MFO2199" s="73"/>
      <c r="MFQ2199" s="62"/>
      <c r="MFS2199" s="73"/>
      <c r="MFU2199" s="62"/>
      <c r="MFW2199" s="73"/>
      <c r="MFY2199" s="62"/>
      <c r="MGA2199" s="73"/>
      <c r="MGC2199" s="62"/>
      <c r="MGE2199" s="73"/>
      <c r="MGG2199" s="62"/>
      <c r="MGI2199" s="73"/>
      <c r="MGK2199" s="62"/>
      <c r="MGM2199" s="73"/>
      <c r="MGO2199" s="62"/>
      <c r="MGQ2199" s="73"/>
      <c r="MGS2199" s="62"/>
      <c r="MGU2199" s="73"/>
      <c r="MGW2199" s="62"/>
      <c r="MGY2199" s="73"/>
      <c r="MHA2199" s="62"/>
      <c r="MHC2199" s="73"/>
      <c r="MHE2199" s="62"/>
      <c r="MHG2199" s="73"/>
      <c r="MHI2199" s="62"/>
      <c r="MHK2199" s="73"/>
      <c r="MHM2199" s="62"/>
      <c r="MHO2199" s="73"/>
      <c r="MHQ2199" s="62"/>
      <c r="MHS2199" s="73"/>
      <c r="MHU2199" s="62"/>
      <c r="MHW2199" s="73"/>
      <c r="MHY2199" s="62"/>
      <c r="MIA2199" s="73"/>
      <c r="MIC2199" s="62"/>
      <c r="MIE2199" s="73"/>
      <c r="MIG2199" s="62"/>
      <c r="MII2199" s="73"/>
      <c r="MIK2199" s="62"/>
      <c r="MIM2199" s="73"/>
      <c r="MIO2199" s="62"/>
      <c r="MIQ2199" s="73"/>
      <c r="MIS2199" s="62"/>
      <c r="MIU2199" s="73"/>
      <c r="MIW2199" s="62"/>
      <c r="MIY2199" s="73"/>
      <c r="MJA2199" s="62"/>
      <c r="MJC2199" s="73"/>
      <c r="MJE2199" s="62"/>
      <c r="MJG2199" s="73"/>
      <c r="MJI2199" s="62"/>
      <c r="MJK2199" s="73"/>
      <c r="MJM2199" s="62"/>
      <c r="MJO2199" s="73"/>
      <c r="MJQ2199" s="62"/>
      <c r="MJS2199" s="73"/>
      <c r="MJU2199" s="62"/>
      <c r="MJW2199" s="73"/>
      <c r="MJY2199" s="62"/>
      <c r="MKA2199" s="73"/>
      <c r="MKC2199" s="62"/>
      <c r="MKE2199" s="73"/>
      <c r="MKG2199" s="62"/>
      <c r="MKI2199" s="73"/>
      <c r="MKK2199" s="62"/>
      <c r="MKM2199" s="73"/>
      <c r="MKO2199" s="62"/>
      <c r="MKQ2199" s="73"/>
      <c r="MKS2199" s="62"/>
      <c r="MKU2199" s="73"/>
      <c r="MKW2199" s="62"/>
      <c r="MKY2199" s="73"/>
      <c r="MLA2199" s="62"/>
      <c r="MLC2199" s="73"/>
      <c r="MLE2199" s="62"/>
      <c r="MLG2199" s="73"/>
      <c r="MLI2199" s="62"/>
      <c r="MLK2199" s="73"/>
      <c r="MLM2199" s="62"/>
      <c r="MLO2199" s="73"/>
      <c r="MLQ2199" s="62"/>
      <c r="MLS2199" s="73"/>
      <c r="MLU2199" s="62"/>
      <c r="MLW2199" s="73"/>
      <c r="MLY2199" s="62"/>
      <c r="MMA2199" s="73"/>
      <c r="MMC2199" s="62"/>
      <c r="MME2199" s="73"/>
      <c r="MMG2199" s="62"/>
      <c r="MMI2199" s="73"/>
      <c r="MMK2199" s="62"/>
      <c r="MMM2199" s="73"/>
      <c r="MMO2199" s="62"/>
      <c r="MMQ2199" s="73"/>
      <c r="MMS2199" s="62"/>
      <c r="MMU2199" s="73"/>
      <c r="MMW2199" s="62"/>
      <c r="MMY2199" s="73"/>
      <c r="MNA2199" s="62"/>
      <c r="MNC2199" s="73"/>
      <c r="MNE2199" s="62"/>
      <c r="MNG2199" s="73"/>
      <c r="MNI2199" s="62"/>
      <c r="MNK2199" s="73"/>
      <c r="MNM2199" s="62"/>
      <c r="MNO2199" s="73"/>
      <c r="MNQ2199" s="62"/>
      <c r="MNS2199" s="73"/>
      <c r="MNU2199" s="62"/>
      <c r="MNW2199" s="73"/>
      <c r="MNY2199" s="62"/>
      <c r="MOA2199" s="73"/>
      <c r="MOC2199" s="62"/>
      <c r="MOE2199" s="73"/>
      <c r="MOG2199" s="62"/>
      <c r="MOI2199" s="73"/>
      <c r="MOK2199" s="62"/>
      <c r="MOM2199" s="73"/>
      <c r="MOO2199" s="62"/>
      <c r="MOQ2199" s="73"/>
      <c r="MOS2199" s="62"/>
      <c r="MOU2199" s="73"/>
      <c r="MOW2199" s="62"/>
      <c r="MOY2199" s="73"/>
      <c r="MPA2199" s="62"/>
      <c r="MPC2199" s="73"/>
      <c r="MPE2199" s="62"/>
      <c r="MPG2199" s="73"/>
      <c r="MPI2199" s="62"/>
      <c r="MPK2199" s="73"/>
      <c r="MPM2199" s="62"/>
      <c r="MPO2199" s="73"/>
      <c r="MPQ2199" s="62"/>
      <c r="MPS2199" s="73"/>
      <c r="MPU2199" s="62"/>
      <c r="MPW2199" s="73"/>
      <c r="MPY2199" s="62"/>
      <c r="MQA2199" s="73"/>
      <c r="MQC2199" s="62"/>
      <c r="MQE2199" s="73"/>
      <c r="MQG2199" s="62"/>
      <c r="MQI2199" s="73"/>
      <c r="MQK2199" s="62"/>
      <c r="MQM2199" s="73"/>
      <c r="MQO2199" s="62"/>
      <c r="MQQ2199" s="73"/>
      <c r="MQS2199" s="62"/>
      <c r="MQU2199" s="73"/>
      <c r="MQW2199" s="62"/>
      <c r="MQY2199" s="73"/>
      <c r="MRA2199" s="62"/>
      <c r="MRC2199" s="73"/>
      <c r="MRE2199" s="62"/>
      <c r="MRG2199" s="73"/>
      <c r="MRI2199" s="62"/>
      <c r="MRK2199" s="73"/>
      <c r="MRM2199" s="62"/>
      <c r="MRO2199" s="73"/>
      <c r="MRQ2199" s="62"/>
      <c r="MRS2199" s="73"/>
      <c r="MRU2199" s="62"/>
      <c r="MRW2199" s="73"/>
      <c r="MRY2199" s="62"/>
      <c r="MSA2199" s="73"/>
      <c r="MSC2199" s="62"/>
      <c r="MSE2199" s="73"/>
      <c r="MSG2199" s="62"/>
      <c r="MSI2199" s="73"/>
      <c r="MSK2199" s="62"/>
      <c r="MSM2199" s="73"/>
      <c r="MSO2199" s="62"/>
      <c r="MSQ2199" s="73"/>
      <c r="MSS2199" s="62"/>
      <c r="MSU2199" s="73"/>
      <c r="MSW2199" s="62"/>
      <c r="MSY2199" s="73"/>
      <c r="MTA2199" s="62"/>
      <c r="MTC2199" s="73"/>
      <c r="MTE2199" s="62"/>
      <c r="MTG2199" s="73"/>
      <c r="MTI2199" s="62"/>
      <c r="MTK2199" s="73"/>
      <c r="MTM2199" s="62"/>
      <c r="MTO2199" s="73"/>
      <c r="MTQ2199" s="62"/>
      <c r="MTS2199" s="73"/>
      <c r="MTU2199" s="62"/>
      <c r="MTW2199" s="73"/>
      <c r="MTY2199" s="62"/>
      <c r="MUA2199" s="73"/>
      <c r="MUC2199" s="62"/>
      <c r="MUE2199" s="73"/>
      <c r="MUG2199" s="62"/>
      <c r="MUI2199" s="73"/>
      <c r="MUK2199" s="62"/>
      <c r="MUM2199" s="73"/>
      <c r="MUO2199" s="62"/>
      <c r="MUQ2199" s="73"/>
      <c r="MUS2199" s="62"/>
      <c r="MUU2199" s="73"/>
      <c r="MUW2199" s="62"/>
      <c r="MUY2199" s="73"/>
      <c r="MVA2199" s="62"/>
      <c r="MVC2199" s="73"/>
      <c r="MVE2199" s="62"/>
      <c r="MVG2199" s="73"/>
      <c r="MVI2199" s="62"/>
      <c r="MVK2199" s="73"/>
      <c r="MVM2199" s="62"/>
      <c r="MVO2199" s="73"/>
      <c r="MVQ2199" s="62"/>
      <c r="MVS2199" s="73"/>
      <c r="MVU2199" s="62"/>
      <c r="MVW2199" s="73"/>
      <c r="MVY2199" s="62"/>
      <c r="MWA2199" s="73"/>
      <c r="MWC2199" s="62"/>
      <c r="MWE2199" s="73"/>
      <c r="MWG2199" s="62"/>
      <c r="MWI2199" s="73"/>
      <c r="MWK2199" s="62"/>
      <c r="MWM2199" s="73"/>
      <c r="MWO2199" s="62"/>
      <c r="MWQ2199" s="73"/>
      <c r="MWS2199" s="62"/>
      <c r="MWU2199" s="73"/>
      <c r="MWW2199" s="62"/>
      <c r="MWY2199" s="73"/>
      <c r="MXA2199" s="62"/>
      <c r="MXC2199" s="73"/>
      <c r="MXE2199" s="62"/>
      <c r="MXG2199" s="73"/>
      <c r="MXI2199" s="62"/>
      <c r="MXK2199" s="73"/>
      <c r="MXM2199" s="62"/>
      <c r="MXO2199" s="73"/>
      <c r="MXQ2199" s="62"/>
      <c r="MXS2199" s="73"/>
      <c r="MXU2199" s="62"/>
      <c r="MXW2199" s="73"/>
      <c r="MXY2199" s="62"/>
      <c r="MYA2199" s="73"/>
      <c r="MYC2199" s="62"/>
      <c r="MYE2199" s="73"/>
      <c r="MYG2199" s="62"/>
      <c r="MYI2199" s="73"/>
      <c r="MYK2199" s="62"/>
      <c r="MYM2199" s="73"/>
      <c r="MYO2199" s="62"/>
      <c r="MYQ2199" s="73"/>
      <c r="MYS2199" s="62"/>
      <c r="MYU2199" s="73"/>
      <c r="MYW2199" s="62"/>
      <c r="MYY2199" s="73"/>
      <c r="MZA2199" s="62"/>
      <c r="MZC2199" s="73"/>
      <c r="MZE2199" s="62"/>
      <c r="MZG2199" s="73"/>
      <c r="MZI2199" s="62"/>
      <c r="MZK2199" s="73"/>
      <c r="MZM2199" s="62"/>
      <c r="MZO2199" s="73"/>
      <c r="MZQ2199" s="62"/>
      <c r="MZS2199" s="73"/>
      <c r="MZU2199" s="62"/>
      <c r="MZW2199" s="73"/>
      <c r="MZY2199" s="62"/>
      <c r="NAA2199" s="73"/>
      <c r="NAC2199" s="62"/>
      <c r="NAE2199" s="73"/>
      <c r="NAG2199" s="62"/>
      <c r="NAI2199" s="73"/>
      <c r="NAK2199" s="62"/>
      <c r="NAM2199" s="73"/>
      <c r="NAO2199" s="62"/>
      <c r="NAQ2199" s="73"/>
      <c r="NAS2199" s="62"/>
      <c r="NAU2199" s="73"/>
      <c r="NAW2199" s="62"/>
      <c r="NAY2199" s="73"/>
      <c r="NBA2199" s="62"/>
      <c r="NBC2199" s="73"/>
      <c r="NBE2199" s="62"/>
      <c r="NBG2199" s="73"/>
      <c r="NBI2199" s="62"/>
      <c r="NBK2199" s="73"/>
      <c r="NBM2199" s="62"/>
      <c r="NBO2199" s="73"/>
      <c r="NBQ2199" s="62"/>
      <c r="NBS2199" s="73"/>
      <c r="NBU2199" s="62"/>
      <c r="NBW2199" s="73"/>
      <c r="NBY2199" s="62"/>
      <c r="NCA2199" s="73"/>
      <c r="NCC2199" s="62"/>
      <c r="NCE2199" s="73"/>
      <c r="NCG2199" s="62"/>
      <c r="NCI2199" s="73"/>
      <c r="NCK2199" s="62"/>
      <c r="NCM2199" s="73"/>
      <c r="NCO2199" s="62"/>
      <c r="NCQ2199" s="73"/>
      <c r="NCS2199" s="62"/>
      <c r="NCU2199" s="73"/>
      <c r="NCW2199" s="62"/>
      <c r="NCY2199" s="73"/>
      <c r="NDA2199" s="62"/>
      <c r="NDC2199" s="73"/>
      <c r="NDE2199" s="62"/>
      <c r="NDG2199" s="73"/>
      <c r="NDI2199" s="62"/>
      <c r="NDK2199" s="73"/>
      <c r="NDM2199" s="62"/>
      <c r="NDO2199" s="73"/>
      <c r="NDQ2199" s="62"/>
      <c r="NDS2199" s="73"/>
      <c r="NDU2199" s="62"/>
      <c r="NDW2199" s="73"/>
      <c r="NDY2199" s="62"/>
      <c r="NEA2199" s="73"/>
      <c r="NEC2199" s="62"/>
      <c r="NEE2199" s="73"/>
      <c r="NEG2199" s="62"/>
      <c r="NEI2199" s="73"/>
      <c r="NEK2199" s="62"/>
      <c r="NEM2199" s="73"/>
      <c r="NEO2199" s="62"/>
      <c r="NEQ2199" s="73"/>
      <c r="NES2199" s="62"/>
      <c r="NEU2199" s="73"/>
      <c r="NEW2199" s="62"/>
      <c r="NEY2199" s="73"/>
      <c r="NFA2199" s="62"/>
      <c r="NFC2199" s="73"/>
      <c r="NFE2199" s="62"/>
      <c r="NFG2199" s="73"/>
      <c r="NFI2199" s="62"/>
      <c r="NFK2199" s="73"/>
      <c r="NFM2199" s="62"/>
      <c r="NFO2199" s="73"/>
      <c r="NFQ2199" s="62"/>
      <c r="NFS2199" s="73"/>
      <c r="NFU2199" s="62"/>
      <c r="NFW2199" s="73"/>
      <c r="NFY2199" s="62"/>
      <c r="NGA2199" s="73"/>
      <c r="NGC2199" s="62"/>
      <c r="NGE2199" s="73"/>
      <c r="NGG2199" s="62"/>
      <c r="NGI2199" s="73"/>
      <c r="NGK2199" s="62"/>
      <c r="NGM2199" s="73"/>
      <c r="NGO2199" s="62"/>
      <c r="NGQ2199" s="73"/>
      <c r="NGS2199" s="62"/>
      <c r="NGU2199" s="73"/>
      <c r="NGW2199" s="62"/>
      <c r="NGY2199" s="73"/>
      <c r="NHA2199" s="62"/>
      <c r="NHC2199" s="73"/>
      <c r="NHE2199" s="62"/>
      <c r="NHG2199" s="73"/>
      <c r="NHI2199" s="62"/>
      <c r="NHK2199" s="73"/>
      <c r="NHM2199" s="62"/>
      <c r="NHO2199" s="73"/>
      <c r="NHQ2199" s="62"/>
      <c r="NHS2199" s="73"/>
      <c r="NHU2199" s="62"/>
      <c r="NHW2199" s="73"/>
      <c r="NHY2199" s="62"/>
      <c r="NIA2199" s="73"/>
      <c r="NIC2199" s="62"/>
      <c r="NIE2199" s="73"/>
      <c r="NIG2199" s="62"/>
      <c r="NII2199" s="73"/>
      <c r="NIK2199" s="62"/>
      <c r="NIM2199" s="73"/>
      <c r="NIO2199" s="62"/>
      <c r="NIQ2199" s="73"/>
      <c r="NIS2199" s="62"/>
      <c r="NIU2199" s="73"/>
      <c r="NIW2199" s="62"/>
      <c r="NIY2199" s="73"/>
      <c r="NJA2199" s="62"/>
      <c r="NJC2199" s="73"/>
      <c r="NJE2199" s="62"/>
      <c r="NJG2199" s="73"/>
      <c r="NJI2199" s="62"/>
      <c r="NJK2199" s="73"/>
      <c r="NJM2199" s="62"/>
      <c r="NJO2199" s="73"/>
      <c r="NJQ2199" s="62"/>
      <c r="NJS2199" s="73"/>
      <c r="NJU2199" s="62"/>
      <c r="NJW2199" s="73"/>
      <c r="NJY2199" s="62"/>
      <c r="NKA2199" s="73"/>
      <c r="NKC2199" s="62"/>
      <c r="NKE2199" s="73"/>
      <c r="NKG2199" s="62"/>
      <c r="NKI2199" s="73"/>
      <c r="NKK2199" s="62"/>
      <c r="NKM2199" s="73"/>
      <c r="NKO2199" s="62"/>
      <c r="NKQ2199" s="73"/>
      <c r="NKS2199" s="62"/>
      <c r="NKU2199" s="73"/>
      <c r="NKW2199" s="62"/>
      <c r="NKY2199" s="73"/>
      <c r="NLA2199" s="62"/>
      <c r="NLC2199" s="73"/>
      <c r="NLE2199" s="62"/>
      <c r="NLG2199" s="73"/>
      <c r="NLI2199" s="62"/>
      <c r="NLK2199" s="73"/>
      <c r="NLM2199" s="62"/>
      <c r="NLO2199" s="73"/>
      <c r="NLQ2199" s="62"/>
      <c r="NLS2199" s="73"/>
      <c r="NLU2199" s="62"/>
      <c r="NLW2199" s="73"/>
      <c r="NLY2199" s="62"/>
      <c r="NMA2199" s="73"/>
      <c r="NMC2199" s="62"/>
      <c r="NME2199" s="73"/>
      <c r="NMG2199" s="62"/>
      <c r="NMI2199" s="73"/>
      <c r="NMK2199" s="62"/>
      <c r="NMM2199" s="73"/>
      <c r="NMO2199" s="62"/>
      <c r="NMQ2199" s="73"/>
      <c r="NMS2199" s="62"/>
      <c r="NMU2199" s="73"/>
      <c r="NMW2199" s="62"/>
      <c r="NMY2199" s="73"/>
      <c r="NNA2199" s="62"/>
      <c r="NNC2199" s="73"/>
      <c r="NNE2199" s="62"/>
      <c r="NNG2199" s="73"/>
      <c r="NNI2199" s="62"/>
      <c r="NNK2199" s="73"/>
      <c r="NNM2199" s="62"/>
      <c r="NNO2199" s="73"/>
      <c r="NNQ2199" s="62"/>
      <c r="NNS2199" s="73"/>
      <c r="NNU2199" s="62"/>
      <c r="NNW2199" s="73"/>
      <c r="NNY2199" s="62"/>
      <c r="NOA2199" s="73"/>
      <c r="NOC2199" s="62"/>
      <c r="NOE2199" s="73"/>
      <c r="NOG2199" s="62"/>
      <c r="NOI2199" s="73"/>
      <c r="NOK2199" s="62"/>
      <c r="NOM2199" s="73"/>
      <c r="NOO2199" s="62"/>
      <c r="NOQ2199" s="73"/>
      <c r="NOS2199" s="62"/>
      <c r="NOU2199" s="73"/>
      <c r="NOW2199" s="62"/>
      <c r="NOY2199" s="73"/>
      <c r="NPA2199" s="62"/>
      <c r="NPC2199" s="73"/>
      <c r="NPE2199" s="62"/>
      <c r="NPG2199" s="73"/>
      <c r="NPI2199" s="62"/>
      <c r="NPK2199" s="73"/>
      <c r="NPM2199" s="62"/>
      <c r="NPO2199" s="73"/>
      <c r="NPQ2199" s="62"/>
      <c r="NPS2199" s="73"/>
      <c r="NPU2199" s="62"/>
      <c r="NPW2199" s="73"/>
      <c r="NPY2199" s="62"/>
      <c r="NQA2199" s="73"/>
      <c r="NQC2199" s="62"/>
      <c r="NQE2199" s="73"/>
      <c r="NQG2199" s="62"/>
      <c r="NQI2199" s="73"/>
      <c r="NQK2199" s="62"/>
      <c r="NQM2199" s="73"/>
      <c r="NQO2199" s="62"/>
      <c r="NQQ2199" s="73"/>
      <c r="NQS2199" s="62"/>
      <c r="NQU2199" s="73"/>
      <c r="NQW2199" s="62"/>
      <c r="NQY2199" s="73"/>
      <c r="NRA2199" s="62"/>
      <c r="NRC2199" s="73"/>
      <c r="NRE2199" s="62"/>
      <c r="NRG2199" s="73"/>
      <c r="NRI2199" s="62"/>
      <c r="NRK2199" s="73"/>
      <c r="NRM2199" s="62"/>
      <c r="NRO2199" s="73"/>
      <c r="NRQ2199" s="62"/>
      <c r="NRS2199" s="73"/>
      <c r="NRU2199" s="62"/>
      <c r="NRW2199" s="73"/>
      <c r="NRY2199" s="62"/>
      <c r="NSA2199" s="73"/>
      <c r="NSC2199" s="62"/>
      <c r="NSE2199" s="73"/>
      <c r="NSG2199" s="62"/>
      <c r="NSI2199" s="73"/>
      <c r="NSK2199" s="62"/>
      <c r="NSM2199" s="73"/>
      <c r="NSO2199" s="62"/>
      <c r="NSQ2199" s="73"/>
      <c r="NSS2199" s="62"/>
      <c r="NSU2199" s="73"/>
      <c r="NSW2199" s="62"/>
      <c r="NSY2199" s="73"/>
      <c r="NTA2199" s="62"/>
      <c r="NTC2199" s="73"/>
      <c r="NTE2199" s="62"/>
      <c r="NTG2199" s="73"/>
      <c r="NTI2199" s="62"/>
      <c r="NTK2199" s="73"/>
      <c r="NTM2199" s="62"/>
      <c r="NTO2199" s="73"/>
      <c r="NTQ2199" s="62"/>
      <c r="NTS2199" s="73"/>
      <c r="NTU2199" s="62"/>
      <c r="NTW2199" s="73"/>
      <c r="NTY2199" s="62"/>
      <c r="NUA2199" s="73"/>
      <c r="NUC2199" s="62"/>
      <c r="NUE2199" s="73"/>
      <c r="NUG2199" s="62"/>
      <c r="NUI2199" s="73"/>
      <c r="NUK2199" s="62"/>
      <c r="NUM2199" s="73"/>
      <c r="NUO2199" s="62"/>
      <c r="NUQ2199" s="73"/>
      <c r="NUS2199" s="62"/>
      <c r="NUU2199" s="73"/>
      <c r="NUW2199" s="62"/>
      <c r="NUY2199" s="73"/>
      <c r="NVA2199" s="62"/>
      <c r="NVC2199" s="73"/>
      <c r="NVE2199" s="62"/>
      <c r="NVG2199" s="73"/>
      <c r="NVI2199" s="62"/>
      <c r="NVK2199" s="73"/>
      <c r="NVM2199" s="62"/>
      <c r="NVO2199" s="73"/>
      <c r="NVQ2199" s="62"/>
      <c r="NVS2199" s="73"/>
      <c r="NVU2199" s="62"/>
      <c r="NVW2199" s="73"/>
      <c r="NVY2199" s="62"/>
      <c r="NWA2199" s="73"/>
      <c r="NWC2199" s="62"/>
      <c r="NWE2199" s="73"/>
      <c r="NWG2199" s="62"/>
      <c r="NWI2199" s="73"/>
      <c r="NWK2199" s="62"/>
      <c r="NWM2199" s="73"/>
      <c r="NWO2199" s="62"/>
      <c r="NWQ2199" s="73"/>
      <c r="NWS2199" s="62"/>
      <c r="NWU2199" s="73"/>
      <c r="NWW2199" s="62"/>
      <c r="NWY2199" s="73"/>
      <c r="NXA2199" s="62"/>
      <c r="NXC2199" s="73"/>
      <c r="NXE2199" s="62"/>
      <c r="NXG2199" s="73"/>
      <c r="NXI2199" s="62"/>
      <c r="NXK2199" s="73"/>
      <c r="NXM2199" s="62"/>
      <c r="NXO2199" s="73"/>
      <c r="NXQ2199" s="62"/>
      <c r="NXS2199" s="73"/>
      <c r="NXU2199" s="62"/>
      <c r="NXW2199" s="73"/>
      <c r="NXY2199" s="62"/>
      <c r="NYA2199" s="73"/>
      <c r="NYC2199" s="62"/>
      <c r="NYE2199" s="73"/>
      <c r="NYG2199" s="62"/>
      <c r="NYI2199" s="73"/>
      <c r="NYK2199" s="62"/>
      <c r="NYM2199" s="73"/>
      <c r="NYO2199" s="62"/>
      <c r="NYQ2199" s="73"/>
      <c r="NYS2199" s="62"/>
      <c r="NYU2199" s="73"/>
      <c r="NYW2199" s="62"/>
      <c r="NYY2199" s="73"/>
      <c r="NZA2199" s="62"/>
      <c r="NZC2199" s="73"/>
      <c r="NZE2199" s="62"/>
      <c r="NZG2199" s="73"/>
      <c r="NZI2199" s="62"/>
      <c r="NZK2199" s="73"/>
      <c r="NZM2199" s="62"/>
      <c r="NZO2199" s="73"/>
      <c r="NZQ2199" s="62"/>
      <c r="NZS2199" s="73"/>
      <c r="NZU2199" s="62"/>
      <c r="NZW2199" s="73"/>
      <c r="NZY2199" s="62"/>
      <c r="OAA2199" s="73"/>
      <c r="OAC2199" s="62"/>
      <c r="OAE2199" s="73"/>
      <c r="OAG2199" s="62"/>
      <c r="OAI2199" s="73"/>
      <c r="OAK2199" s="62"/>
      <c r="OAM2199" s="73"/>
      <c r="OAO2199" s="62"/>
      <c r="OAQ2199" s="73"/>
      <c r="OAS2199" s="62"/>
      <c r="OAU2199" s="73"/>
      <c r="OAW2199" s="62"/>
      <c r="OAY2199" s="73"/>
      <c r="OBA2199" s="62"/>
      <c r="OBC2199" s="73"/>
      <c r="OBE2199" s="62"/>
      <c r="OBG2199" s="73"/>
      <c r="OBI2199" s="62"/>
      <c r="OBK2199" s="73"/>
      <c r="OBM2199" s="62"/>
      <c r="OBO2199" s="73"/>
      <c r="OBQ2199" s="62"/>
      <c r="OBS2199" s="73"/>
      <c r="OBU2199" s="62"/>
      <c r="OBW2199" s="73"/>
      <c r="OBY2199" s="62"/>
      <c r="OCA2199" s="73"/>
      <c r="OCC2199" s="62"/>
      <c r="OCE2199" s="73"/>
      <c r="OCG2199" s="62"/>
      <c r="OCI2199" s="73"/>
      <c r="OCK2199" s="62"/>
      <c r="OCM2199" s="73"/>
      <c r="OCO2199" s="62"/>
      <c r="OCQ2199" s="73"/>
      <c r="OCS2199" s="62"/>
      <c r="OCU2199" s="73"/>
      <c r="OCW2199" s="62"/>
      <c r="OCY2199" s="73"/>
      <c r="ODA2199" s="62"/>
      <c r="ODC2199" s="73"/>
      <c r="ODE2199" s="62"/>
      <c r="ODG2199" s="73"/>
      <c r="ODI2199" s="62"/>
      <c r="ODK2199" s="73"/>
      <c r="ODM2199" s="62"/>
      <c r="ODO2199" s="73"/>
      <c r="ODQ2199" s="62"/>
      <c r="ODS2199" s="73"/>
      <c r="ODU2199" s="62"/>
      <c r="ODW2199" s="73"/>
      <c r="ODY2199" s="62"/>
      <c r="OEA2199" s="73"/>
      <c r="OEC2199" s="62"/>
      <c r="OEE2199" s="73"/>
      <c r="OEG2199" s="62"/>
      <c r="OEI2199" s="73"/>
      <c r="OEK2199" s="62"/>
      <c r="OEM2199" s="73"/>
      <c r="OEO2199" s="62"/>
      <c r="OEQ2199" s="73"/>
      <c r="OES2199" s="62"/>
      <c r="OEU2199" s="73"/>
      <c r="OEW2199" s="62"/>
      <c r="OEY2199" s="73"/>
      <c r="OFA2199" s="62"/>
      <c r="OFC2199" s="73"/>
      <c r="OFE2199" s="62"/>
      <c r="OFG2199" s="73"/>
      <c r="OFI2199" s="62"/>
      <c r="OFK2199" s="73"/>
      <c r="OFM2199" s="62"/>
      <c r="OFO2199" s="73"/>
      <c r="OFQ2199" s="62"/>
      <c r="OFS2199" s="73"/>
      <c r="OFU2199" s="62"/>
      <c r="OFW2199" s="73"/>
      <c r="OFY2199" s="62"/>
      <c r="OGA2199" s="73"/>
      <c r="OGC2199" s="62"/>
      <c r="OGE2199" s="73"/>
      <c r="OGG2199" s="62"/>
      <c r="OGI2199" s="73"/>
      <c r="OGK2199" s="62"/>
      <c r="OGM2199" s="73"/>
      <c r="OGO2199" s="62"/>
      <c r="OGQ2199" s="73"/>
      <c r="OGS2199" s="62"/>
      <c r="OGU2199" s="73"/>
      <c r="OGW2199" s="62"/>
      <c r="OGY2199" s="73"/>
      <c r="OHA2199" s="62"/>
      <c r="OHC2199" s="73"/>
      <c r="OHE2199" s="62"/>
      <c r="OHG2199" s="73"/>
      <c r="OHI2199" s="62"/>
      <c r="OHK2199" s="73"/>
      <c r="OHM2199" s="62"/>
      <c r="OHO2199" s="73"/>
      <c r="OHQ2199" s="62"/>
      <c r="OHS2199" s="73"/>
      <c r="OHU2199" s="62"/>
      <c r="OHW2199" s="73"/>
      <c r="OHY2199" s="62"/>
      <c r="OIA2199" s="73"/>
      <c r="OIC2199" s="62"/>
      <c r="OIE2199" s="73"/>
      <c r="OIG2199" s="62"/>
      <c r="OII2199" s="73"/>
      <c r="OIK2199" s="62"/>
      <c r="OIM2199" s="73"/>
      <c r="OIO2199" s="62"/>
      <c r="OIQ2199" s="73"/>
      <c r="OIS2199" s="62"/>
      <c r="OIU2199" s="73"/>
      <c r="OIW2199" s="62"/>
      <c r="OIY2199" s="73"/>
      <c r="OJA2199" s="62"/>
      <c r="OJC2199" s="73"/>
      <c r="OJE2199" s="62"/>
      <c r="OJG2199" s="73"/>
      <c r="OJI2199" s="62"/>
      <c r="OJK2199" s="73"/>
      <c r="OJM2199" s="62"/>
      <c r="OJO2199" s="73"/>
      <c r="OJQ2199" s="62"/>
      <c r="OJS2199" s="73"/>
      <c r="OJU2199" s="62"/>
      <c r="OJW2199" s="73"/>
      <c r="OJY2199" s="62"/>
      <c r="OKA2199" s="73"/>
      <c r="OKC2199" s="62"/>
      <c r="OKE2199" s="73"/>
      <c r="OKG2199" s="62"/>
      <c r="OKI2199" s="73"/>
      <c r="OKK2199" s="62"/>
      <c r="OKM2199" s="73"/>
      <c r="OKO2199" s="62"/>
      <c r="OKQ2199" s="73"/>
      <c r="OKS2199" s="62"/>
      <c r="OKU2199" s="73"/>
      <c r="OKW2199" s="62"/>
      <c r="OKY2199" s="73"/>
      <c r="OLA2199" s="62"/>
      <c r="OLC2199" s="73"/>
      <c r="OLE2199" s="62"/>
      <c r="OLG2199" s="73"/>
      <c r="OLI2199" s="62"/>
      <c r="OLK2199" s="73"/>
      <c r="OLM2199" s="62"/>
      <c r="OLO2199" s="73"/>
      <c r="OLQ2199" s="62"/>
      <c r="OLS2199" s="73"/>
      <c r="OLU2199" s="62"/>
      <c r="OLW2199" s="73"/>
      <c r="OLY2199" s="62"/>
      <c r="OMA2199" s="73"/>
      <c r="OMC2199" s="62"/>
      <c r="OME2199" s="73"/>
      <c r="OMG2199" s="62"/>
      <c r="OMI2199" s="73"/>
      <c r="OMK2199" s="62"/>
      <c r="OMM2199" s="73"/>
      <c r="OMO2199" s="62"/>
      <c r="OMQ2199" s="73"/>
      <c r="OMS2199" s="62"/>
      <c r="OMU2199" s="73"/>
      <c r="OMW2199" s="62"/>
      <c r="OMY2199" s="73"/>
      <c r="ONA2199" s="62"/>
      <c r="ONC2199" s="73"/>
      <c r="ONE2199" s="62"/>
      <c r="ONG2199" s="73"/>
      <c r="ONI2199" s="62"/>
      <c r="ONK2199" s="73"/>
      <c r="ONM2199" s="62"/>
      <c r="ONO2199" s="73"/>
      <c r="ONQ2199" s="62"/>
      <c r="ONS2199" s="73"/>
      <c r="ONU2199" s="62"/>
      <c r="ONW2199" s="73"/>
      <c r="ONY2199" s="62"/>
      <c r="OOA2199" s="73"/>
      <c r="OOC2199" s="62"/>
      <c r="OOE2199" s="73"/>
      <c r="OOG2199" s="62"/>
      <c r="OOI2199" s="73"/>
      <c r="OOK2199" s="62"/>
      <c r="OOM2199" s="73"/>
      <c r="OOO2199" s="62"/>
      <c r="OOQ2199" s="73"/>
      <c r="OOS2199" s="62"/>
      <c r="OOU2199" s="73"/>
      <c r="OOW2199" s="62"/>
      <c r="OOY2199" s="73"/>
      <c r="OPA2199" s="62"/>
      <c r="OPC2199" s="73"/>
      <c r="OPE2199" s="62"/>
      <c r="OPG2199" s="73"/>
      <c r="OPI2199" s="62"/>
      <c r="OPK2199" s="73"/>
      <c r="OPM2199" s="62"/>
      <c r="OPO2199" s="73"/>
      <c r="OPQ2199" s="62"/>
      <c r="OPS2199" s="73"/>
      <c r="OPU2199" s="62"/>
      <c r="OPW2199" s="73"/>
      <c r="OPY2199" s="62"/>
      <c r="OQA2199" s="73"/>
      <c r="OQC2199" s="62"/>
      <c r="OQE2199" s="73"/>
      <c r="OQG2199" s="62"/>
      <c r="OQI2199" s="73"/>
      <c r="OQK2199" s="62"/>
      <c r="OQM2199" s="73"/>
      <c r="OQO2199" s="62"/>
      <c r="OQQ2199" s="73"/>
      <c r="OQS2199" s="62"/>
      <c r="OQU2199" s="73"/>
      <c r="OQW2199" s="62"/>
      <c r="OQY2199" s="73"/>
      <c r="ORA2199" s="62"/>
      <c r="ORC2199" s="73"/>
      <c r="ORE2199" s="62"/>
      <c r="ORG2199" s="73"/>
      <c r="ORI2199" s="62"/>
      <c r="ORK2199" s="73"/>
      <c r="ORM2199" s="62"/>
      <c r="ORO2199" s="73"/>
      <c r="ORQ2199" s="62"/>
      <c r="ORS2199" s="73"/>
      <c r="ORU2199" s="62"/>
      <c r="ORW2199" s="73"/>
      <c r="ORY2199" s="62"/>
      <c r="OSA2199" s="73"/>
      <c r="OSC2199" s="62"/>
      <c r="OSE2199" s="73"/>
      <c r="OSG2199" s="62"/>
      <c r="OSI2199" s="73"/>
      <c r="OSK2199" s="62"/>
      <c r="OSM2199" s="73"/>
      <c r="OSO2199" s="62"/>
      <c r="OSQ2199" s="73"/>
      <c r="OSS2199" s="62"/>
      <c r="OSU2199" s="73"/>
      <c r="OSW2199" s="62"/>
      <c r="OSY2199" s="73"/>
      <c r="OTA2199" s="62"/>
      <c r="OTC2199" s="73"/>
      <c r="OTE2199" s="62"/>
      <c r="OTG2199" s="73"/>
      <c r="OTI2199" s="62"/>
      <c r="OTK2199" s="73"/>
      <c r="OTM2199" s="62"/>
      <c r="OTO2199" s="73"/>
      <c r="OTQ2199" s="62"/>
      <c r="OTS2199" s="73"/>
      <c r="OTU2199" s="62"/>
      <c r="OTW2199" s="73"/>
      <c r="OTY2199" s="62"/>
      <c r="OUA2199" s="73"/>
      <c r="OUC2199" s="62"/>
      <c r="OUE2199" s="73"/>
      <c r="OUG2199" s="62"/>
      <c r="OUI2199" s="73"/>
      <c r="OUK2199" s="62"/>
      <c r="OUM2199" s="73"/>
      <c r="OUO2199" s="62"/>
      <c r="OUQ2199" s="73"/>
      <c r="OUS2199" s="62"/>
      <c r="OUU2199" s="73"/>
      <c r="OUW2199" s="62"/>
      <c r="OUY2199" s="73"/>
      <c r="OVA2199" s="62"/>
      <c r="OVC2199" s="73"/>
      <c r="OVE2199" s="62"/>
      <c r="OVG2199" s="73"/>
      <c r="OVI2199" s="62"/>
      <c r="OVK2199" s="73"/>
      <c r="OVM2199" s="62"/>
      <c r="OVO2199" s="73"/>
      <c r="OVQ2199" s="62"/>
      <c r="OVS2199" s="73"/>
      <c r="OVU2199" s="62"/>
      <c r="OVW2199" s="73"/>
      <c r="OVY2199" s="62"/>
      <c r="OWA2199" s="73"/>
      <c r="OWC2199" s="62"/>
      <c r="OWE2199" s="73"/>
      <c r="OWG2199" s="62"/>
      <c r="OWI2199" s="73"/>
      <c r="OWK2199" s="62"/>
      <c r="OWM2199" s="73"/>
      <c r="OWO2199" s="62"/>
      <c r="OWQ2199" s="73"/>
      <c r="OWS2199" s="62"/>
      <c r="OWU2199" s="73"/>
      <c r="OWW2199" s="62"/>
      <c r="OWY2199" s="73"/>
      <c r="OXA2199" s="62"/>
      <c r="OXC2199" s="73"/>
      <c r="OXE2199" s="62"/>
      <c r="OXG2199" s="73"/>
      <c r="OXI2199" s="62"/>
      <c r="OXK2199" s="73"/>
      <c r="OXM2199" s="62"/>
      <c r="OXO2199" s="73"/>
      <c r="OXQ2199" s="62"/>
      <c r="OXS2199" s="73"/>
      <c r="OXU2199" s="62"/>
      <c r="OXW2199" s="73"/>
      <c r="OXY2199" s="62"/>
      <c r="OYA2199" s="73"/>
      <c r="OYC2199" s="62"/>
      <c r="OYE2199" s="73"/>
      <c r="OYG2199" s="62"/>
      <c r="OYI2199" s="73"/>
      <c r="OYK2199" s="62"/>
      <c r="OYM2199" s="73"/>
      <c r="OYO2199" s="62"/>
      <c r="OYQ2199" s="73"/>
      <c r="OYS2199" s="62"/>
      <c r="OYU2199" s="73"/>
      <c r="OYW2199" s="62"/>
      <c r="OYY2199" s="73"/>
      <c r="OZA2199" s="62"/>
      <c r="OZC2199" s="73"/>
      <c r="OZE2199" s="62"/>
      <c r="OZG2199" s="73"/>
      <c r="OZI2199" s="62"/>
      <c r="OZK2199" s="73"/>
      <c r="OZM2199" s="62"/>
      <c r="OZO2199" s="73"/>
      <c r="OZQ2199" s="62"/>
      <c r="OZS2199" s="73"/>
      <c r="OZU2199" s="62"/>
      <c r="OZW2199" s="73"/>
      <c r="OZY2199" s="62"/>
      <c r="PAA2199" s="73"/>
      <c r="PAC2199" s="62"/>
      <c r="PAE2199" s="73"/>
      <c r="PAG2199" s="62"/>
      <c r="PAI2199" s="73"/>
      <c r="PAK2199" s="62"/>
      <c r="PAM2199" s="73"/>
      <c r="PAO2199" s="62"/>
      <c r="PAQ2199" s="73"/>
      <c r="PAS2199" s="62"/>
      <c r="PAU2199" s="73"/>
      <c r="PAW2199" s="62"/>
      <c r="PAY2199" s="73"/>
      <c r="PBA2199" s="62"/>
      <c r="PBC2199" s="73"/>
      <c r="PBE2199" s="62"/>
      <c r="PBG2199" s="73"/>
      <c r="PBI2199" s="62"/>
      <c r="PBK2199" s="73"/>
      <c r="PBM2199" s="62"/>
      <c r="PBO2199" s="73"/>
      <c r="PBQ2199" s="62"/>
      <c r="PBS2199" s="73"/>
      <c r="PBU2199" s="62"/>
      <c r="PBW2199" s="73"/>
      <c r="PBY2199" s="62"/>
      <c r="PCA2199" s="73"/>
      <c r="PCC2199" s="62"/>
      <c r="PCE2199" s="73"/>
      <c r="PCG2199" s="62"/>
      <c r="PCI2199" s="73"/>
      <c r="PCK2199" s="62"/>
      <c r="PCM2199" s="73"/>
      <c r="PCO2199" s="62"/>
      <c r="PCQ2199" s="73"/>
      <c r="PCS2199" s="62"/>
      <c r="PCU2199" s="73"/>
      <c r="PCW2199" s="62"/>
      <c r="PCY2199" s="73"/>
      <c r="PDA2199" s="62"/>
      <c r="PDC2199" s="73"/>
      <c r="PDE2199" s="62"/>
      <c r="PDG2199" s="73"/>
      <c r="PDI2199" s="62"/>
      <c r="PDK2199" s="73"/>
      <c r="PDM2199" s="62"/>
      <c r="PDO2199" s="73"/>
      <c r="PDQ2199" s="62"/>
      <c r="PDS2199" s="73"/>
      <c r="PDU2199" s="62"/>
      <c r="PDW2199" s="73"/>
      <c r="PDY2199" s="62"/>
      <c r="PEA2199" s="73"/>
      <c r="PEC2199" s="62"/>
      <c r="PEE2199" s="73"/>
      <c r="PEG2199" s="62"/>
      <c r="PEI2199" s="73"/>
      <c r="PEK2199" s="62"/>
      <c r="PEM2199" s="73"/>
      <c r="PEO2199" s="62"/>
      <c r="PEQ2199" s="73"/>
      <c r="PES2199" s="62"/>
      <c r="PEU2199" s="73"/>
      <c r="PEW2199" s="62"/>
      <c r="PEY2199" s="73"/>
      <c r="PFA2199" s="62"/>
      <c r="PFC2199" s="73"/>
      <c r="PFE2199" s="62"/>
      <c r="PFG2199" s="73"/>
      <c r="PFI2199" s="62"/>
      <c r="PFK2199" s="73"/>
      <c r="PFM2199" s="62"/>
      <c r="PFO2199" s="73"/>
      <c r="PFQ2199" s="62"/>
      <c r="PFS2199" s="73"/>
      <c r="PFU2199" s="62"/>
      <c r="PFW2199" s="73"/>
      <c r="PFY2199" s="62"/>
      <c r="PGA2199" s="73"/>
      <c r="PGC2199" s="62"/>
      <c r="PGE2199" s="73"/>
      <c r="PGG2199" s="62"/>
      <c r="PGI2199" s="73"/>
      <c r="PGK2199" s="62"/>
      <c r="PGM2199" s="73"/>
      <c r="PGO2199" s="62"/>
      <c r="PGQ2199" s="73"/>
      <c r="PGS2199" s="62"/>
      <c r="PGU2199" s="73"/>
      <c r="PGW2199" s="62"/>
      <c r="PGY2199" s="73"/>
      <c r="PHA2199" s="62"/>
      <c r="PHC2199" s="73"/>
      <c r="PHE2199" s="62"/>
      <c r="PHG2199" s="73"/>
      <c r="PHI2199" s="62"/>
      <c r="PHK2199" s="73"/>
      <c r="PHM2199" s="62"/>
      <c r="PHO2199" s="73"/>
      <c r="PHQ2199" s="62"/>
      <c r="PHS2199" s="73"/>
      <c r="PHU2199" s="62"/>
      <c r="PHW2199" s="73"/>
      <c r="PHY2199" s="62"/>
      <c r="PIA2199" s="73"/>
      <c r="PIC2199" s="62"/>
      <c r="PIE2199" s="73"/>
      <c r="PIG2199" s="62"/>
      <c r="PII2199" s="73"/>
      <c r="PIK2199" s="62"/>
      <c r="PIM2199" s="73"/>
      <c r="PIO2199" s="62"/>
      <c r="PIQ2199" s="73"/>
      <c r="PIS2199" s="62"/>
      <c r="PIU2199" s="73"/>
      <c r="PIW2199" s="62"/>
      <c r="PIY2199" s="73"/>
      <c r="PJA2199" s="62"/>
      <c r="PJC2199" s="73"/>
      <c r="PJE2199" s="62"/>
      <c r="PJG2199" s="73"/>
      <c r="PJI2199" s="62"/>
      <c r="PJK2199" s="73"/>
      <c r="PJM2199" s="62"/>
      <c r="PJO2199" s="73"/>
      <c r="PJQ2199" s="62"/>
      <c r="PJS2199" s="73"/>
      <c r="PJU2199" s="62"/>
      <c r="PJW2199" s="73"/>
      <c r="PJY2199" s="62"/>
      <c r="PKA2199" s="73"/>
      <c r="PKC2199" s="62"/>
      <c r="PKE2199" s="73"/>
      <c r="PKG2199" s="62"/>
      <c r="PKI2199" s="73"/>
      <c r="PKK2199" s="62"/>
      <c r="PKM2199" s="73"/>
      <c r="PKO2199" s="62"/>
      <c r="PKQ2199" s="73"/>
      <c r="PKS2199" s="62"/>
      <c r="PKU2199" s="73"/>
      <c r="PKW2199" s="62"/>
      <c r="PKY2199" s="73"/>
      <c r="PLA2199" s="62"/>
      <c r="PLC2199" s="73"/>
      <c r="PLE2199" s="62"/>
      <c r="PLG2199" s="73"/>
      <c r="PLI2199" s="62"/>
      <c r="PLK2199" s="73"/>
      <c r="PLM2199" s="62"/>
      <c r="PLO2199" s="73"/>
      <c r="PLQ2199" s="62"/>
      <c r="PLS2199" s="73"/>
      <c r="PLU2199" s="62"/>
      <c r="PLW2199" s="73"/>
      <c r="PLY2199" s="62"/>
      <c r="PMA2199" s="73"/>
      <c r="PMC2199" s="62"/>
      <c r="PME2199" s="73"/>
      <c r="PMG2199" s="62"/>
      <c r="PMI2199" s="73"/>
      <c r="PMK2199" s="62"/>
      <c r="PMM2199" s="73"/>
      <c r="PMO2199" s="62"/>
      <c r="PMQ2199" s="73"/>
      <c r="PMS2199" s="62"/>
      <c r="PMU2199" s="73"/>
      <c r="PMW2199" s="62"/>
      <c r="PMY2199" s="73"/>
      <c r="PNA2199" s="62"/>
      <c r="PNC2199" s="73"/>
      <c r="PNE2199" s="62"/>
      <c r="PNG2199" s="73"/>
      <c r="PNI2199" s="62"/>
      <c r="PNK2199" s="73"/>
      <c r="PNM2199" s="62"/>
      <c r="PNO2199" s="73"/>
      <c r="PNQ2199" s="62"/>
      <c r="PNS2199" s="73"/>
      <c r="PNU2199" s="62"/>
      <c r="PNW2199" s="73"/>
      <c r="PNY2199" s="62"/>
      <c r="POA2199" s="73"/>
      <c r="POC2199" s="62"/>
      <c r="POE2199" s="73"/>
      <c r="POG2199" s="62"/>
      <c r="POI2199" s="73"/>
      <c r="POK2199" s="62"/>
      <c r="POM2199" s="73"/>
      <c r="POO2199" s="62"/>
      <c r="POQ2199" s="73"/>
      <c r="POS2199" s="62"/>
      <c r="POU2199" s="73"/>
      <c r="POW2199" s="62"/>
      <c r="POY2199" s="73"/>
      <c r="PPA2199" s="62"/>
      <c r="PPC2199" s="73"/>
      <c r="PPE2199" s="62"/>
      <c r="PPG2199" s="73"/>
      <c r="PPI2199" s="62"/>
      <c r="PPK2199" s="73"/>
      <c r="PPM2199" s="62"/>
      <c r="PPO2199" s="73"/>
      <c r="PPQ2199" s="62"/>
      <c r="PPS2199" s="73"/>
      <c r="PPU2199" s="62"/>
      <c r="PPW2199" s="73"/>
      <c r="PPY2199" s="62"/>
      <c r="PQA2199" s="73"/>
      <c r="PQC2199" s="62"/>
      <c r="PQE2199" s="73"/>
      <c r="PQG2199" s="62"/>
      <c r="PQI2199" s="73"/>
      <c r="PQK2199" s="62"/>
      <c r="PQM2199" s="73"/>
      <c r="PQO2199" s="62"/>
      <c r="PQQ2199" s="73"/>
      <c r="PQS2199" s="62"/>
      <c r="PQU2199" s="73"/>
      <c r="PQW2199" s="62"/>
      <c r="PQY2199" s="73"/>
      <c r="PRA2199" s="62"/>
      <c r="PRC2199" s="73"/>
      <c r="PRE2199" s="62"/>
      <c r="PRG2199" s="73"/>
      <c r="PRI2199" s="62"/>
      <c r="PRK2199" s="73"/>
      <c r="PRM2199" s="62"/>
      <c r="PRO2199" s="73"/>
      <c r="PRQ2199" s="62"/>
      <c r="PRS2199" s="73"/>
      <c r="PRU2199" s="62"/>
      <c r="PRW2199" s="73"/>
      <c r="PRY2199" s="62"/>
      <c r="PSA2199" s="73"/>
      <c r="PSC2199" s="62"/>
      <c r="PSE2199" s="73"/>
      <c r="PSG2199" s="62"/>
      <c r="PSI2199" s="73"/>
      <c r="PSK2199" s="62"/>
      <c r="PSM2199" s="73"/>
      <c r="PSO2199" s="62"/>
      <c r="PSQ2199" s="73"/>
      <c r="PSS2199" s="62"/>
      <c r="PSU2199" s="73"/>
      <c r="PSW2199" s="62"/>
      <c r="PSY2199" s="73"/>
      <c r="PTA2199" s="62"/>
      <c r="PTC2199" s="73"/>
      <c r="PTE2199" s="62"/>
      <c r="PTG2199" s="73"/>
      <c r="PTI2199" s="62"/>
      <c r="PTK2199" s="73"/>
      <c r="PTM2199" s="62"/>
      <c r="PTO2199" s="73"/>
      <c r="PTQ2199" s="62"/>
      <c r="PTS2199" s="73"/>
      <c r="PTU2199" s="62"/>
      <c r="PTW2199" s="73"/>
      <c r="PTY2199" s="62"/>
      <c r="PUA2199" s="73"/>
      <c r="PUC2199" s="62"/>
      <c r="PUE2199" s="73"/>
      <c r="PUG2199" s="62"/>
      <c r="PUI2199" s="73"/>
      <c r="PUK2199" s="62"/>
      <c r="PUM2199" s="73"/>
      <c r="PUO2199" s="62"/>
      <c r="PUQ2199" s="73"/>
      <c r="PUS2199" s="62"/>
      <c r="PUU2199" s="73"/>
      <c r="PUW2199" s="62"/>
      <c r="PUY2199" s="73"/>
      <c r="PVA2199" s="62"/>
      <c r="PVC2199" s="73"/>
      <c r="PVE2199" s="62"/>
      <c r="PVG2199" s="73"/>
      <c r="PVI2199" s="62"/>
      <c r="PVK2199" s="73"/>
      <c r="PVM2199" s="62"/>
      <c r="PVO2199" s="73"/>
      <c r="PVQ2199" s="62"/>
      <c r="PVS2199" s="73"/>
      <c r="PVU2199" s="62"/>
      <c r="PVW2199" s="73"/>
      <c r="PVY2199" s="62"/>
      <c r="PWA2199" s="73"/>
      <c r="PWC2199" s="62"/>
      <c r="PWE2199" s="73"/>
      <c r="PWG2199" s="62"/>
      <c r="PWI2199" s="73"/>
      <c r="PWK2199" s="62"/>
      <c r="PWM2199" s="73"/>
      <c r="PWO2199" s="62"/>
      <c r="PWQ2199" s="73"/>
      <c r="PWS2199" s="62"/>
      <c r="PWU2199" s="73"/>
      <c r="PWW2199" s="62"/>
      <c r="PWY2199" s="73"/>
      <c r="PXA2199" s="62"/>
      <c r="PXC2199" s="73"/>
      <c r="PXE2199" s="62"/>
      <c r="PXG2199" s="73"/>
      <c r="PXI2199" s="62"/>
      <c r="PXK2199" s="73"/>
      <c r="PXM2199" s="62"/>
      <c r="PXO2199" s="73"/>
      <c r="PXQ2199" s="62"/>
      <c r="PXS2199" s="73"/>
      <c r="PXU2199" s="62"/>
      <c r="PXW2199" s="73"/>
      <c r="PXY2199" s="62"/>
      <c r="PYA2199" s="73"/>
      <c r="PYC2199" s="62"/>
      <c r="PYE2199" s="73"/>
      <c r="PYG2199" s="62"/>
      <c r="PYI2199" s="73"/>
      <c r="PYK2199" s="62"/>
      <c r="PYM2199" s="73"/>
      <c r="PYO2199" s="62"/>
      <c r="PYQ2199" s="73"/>
      <c r="PYS2199" s="62"/>
      <c r="PYU2199" s="73"/>
      <c r="PYW2199" s="62"/>
      <c r="PYY2199" s="73"/>
      <c r="PZA2199" s="62"/>
      <c r="PZC2199" s="73"/>
      <c r="PZE2199" s="62"/>
      <c r="PZG2199" s="73"/>
      <c r="PZI2199" s="62"/>
      <c r="PZK2199" s="73"/>
      <c r="PZM2199" s="62"/>
      <c r="PZO2199" s="73"/>
      <c r="PZQ2199" s="62"/>
      <c r="PZS2199" s="73"/>
      <c r="PZU2199" s="62"/>
      <c r="PZW2199" s="73"/>
      <c r="PZY2199" s="62"/>
      <c r="QAA2199" s="73"/>
      <c r="QAC2199" s="62"/>
      <c r="QAE2199" s="73"/>
      <c r="QAG2199" s="62"/>
      <c r="QAI2199" s="73"/>
      <c r="QAK2199" s="62"/>
      <c r="QAM2199" s="73"/>
      <c r="QAO2199" s="62"/>
      <c r="QAQ2199" s="73"/>
      <c r="QAS2199" s="62"/>
      <c r="QAU2199" s="73"/>
      <c r="QAW2199" s="62"/>
      <c r="QAY2199" s="73"/>
      <c r="QBA2199" s="62"/>
      <c r="QBC2199" s="73"/>
      <c r="QBE2199" s="62"/>
      <c r="QBG2199" s="73"/>
      <c r="QBI2199" s="62"/>
      <c r="QBK2199" s="73"/>
      <c r="QBM2199" s="62"/>
      <c r="QBO2199" s="73"/>
      <c r="QBQ2199" s="62"/>
      <c r="QBS2199" s="73"/>
      <c r="QBU2199" s="62"/>
      <c r="QBW2199" s="73"/>
      <c r="QBY2199" s="62"/>
      <c r="QCA2199" s="73"/>
      <c r="QCC2199" s="62"/>
      <c r="QCE2199" s="73"/>
      <c r="QCG2199" s="62"/>
      <c r="QCI2199" s="73"/>
      <c r="QCK2199" s="62"/>
      <c r="QCM2199" s="73"/>
      <c r="QCO2199" s="62"/>
      <c r="QCQ2199" s="73"/>
      <c r="QCS2199" s="62"/>
      <c r="QCU2199" s="73"/>
      <c r="QCW2199" s="62"/>
      <c r="QCY2199" s="73"/>
      <c r="QDA2199" s="62"/>
      <c r="QDC2199" s="73"/>
      <c r="QDE2199" s="62"/>
      <c r="QDG2199" s="73"/>
      <c r="QDI2199" s="62"/>
      <c r="QDK2199" s="73"/>
      <c r="QDM2199" s="62"/>
      <c r="QDO2199" s="73"/>
      <c r="QDQ2199" s="62"/>
      <c r="QDS2199" s="73"/>
      <c r="QDU2199" s="62"/>
      <c r="QDW2199" s="73"/>
      <c r="QDY2199" s="62"/>
      <c r="QEA2199" s="73"/>
      <c r="QEC2199" s="62"/>
      <c r="QEE2199" s="73"/>
      <c r="QEG2199" s="62"/>
      <c r="QEI2199" s="73"/>
      <c r="QEK2199" s="62"/>
      <c r="QEM2199" s="73"/>
      <c r="QEO2199" s="62"/>
      <c r="QEQ2199" s="73"/>
      <c r="QES2199" s="62"/>
      <c r="QEU2199" s="73"/>
      <c r="QEW2199" s="62"/>
      <c r="QEY2199" s="73"/>
      <c r="QFA2199" s="62"/>
      <c r="QFC2199" s="73"/>
      <c r="QFE2199" s="62"/>
      <c r="QFG2199" s="73"/>
      <c r="QFI2199" s="62"/>
      <c r="QFK2199" s="73"/>
      <c r="QFM2199" s="62"/>
      <c r="QFO2199" s="73"/>
      <c r="QFQ2199" s="62"/>
      <c r="QFS2199" s="73"/>
      <c r="QFU2199" s="62"/>
      <c r="QFW2199" s="73"/>
      <c r="QFY2199" s="62"/>
      <c r="QGA2199" s="73"/>
      <c r="QGC2199" s="62"/>
      <c r="QGE2199" s="73"/>
      <c r="QGG2199" s="62"/>
      <c r="QGI2199" s="73"/>
      <c r="QGK2199" s="62"/>
      <c r="QGM2199" s="73"/>
      <c r="QGO2199" s="62"/>
      <c r="QGQ2199" s="73"/>
      <c r="QGS2199" s="62"/>
      <c r="QGU2199" s="73"/>
      <c r="QGW2199" s="62"/>
      <c r="QGY2199" s="73"/>
      <c r="QHA2199" s="62"/>
      <c r="QHC2199" s="73"/>
      <c r="QHE2199" s="62"/>
      <c r="QHG2199" s="73"/>
      <c r="QHI2199" s="62"/>
      <c r="QHK2199" s="73"/>
      <c r="QHM2199" s="62"/>
      <c r="QHO2199" s="73"/>
      <c r="QHQ2199" s="62"/>
      <c r="QHS2199" s="73"/>
      <c r="QHU2199" s="62"/>
      <c r="QHW2199" s="73"/>
      <c r="QHY2199" s="62"/>
      <c r="QIA2199" s="73"/>
      <c r="QIC2199" s="62"/>
      <c r="QIE2199" s="73"/>
      <c r="QIG2199" s="62"/>
      <c r="QII2199" s="73"/>
      <c r="QIK2199" s="62"/>
      <c r="QIM2199" s="73"/>
      <c r="QIO2199" s="62"/>
      <c r="QIQ2199" s="73"/>
      <c r="QIS2199" s="62"/>
      <c r="QIU2199" s="73"/>
      <c r="QIW2199" s="62"/>
      <c r="QIY2199" s="73"/>
      <c r="QJA2199" s="62"/>
      <c r="QJC2199" s="73"/>
      <c r="QJE2199" s="62"/>
      <c r="QJG2199" s="73"/>
      <c r="QJI2199" s="62"/>
      <c r="QJK2199" s="73"/>
      <c r="QJM2199" s="62"/>
      <c r="QJO2199" s="73"/>
      <c r="QJQ2199" s="62"/>
      <c r="QJS2199" s="73"/>
      <c r="QJU2199" s="62"/>
      <c r="QJW2199" s="73"/>
      <c r="QJY2199" s="62"/>
      <c r="QKA2199" s="73"/>
      <c r="QKC2199" s="62"/>
      <c r="QKE2199" s="73"/>
      <c r="QKG2199" s="62"/>
      <c r="QKI2199" s="73"/>
      <c r="QKK2199" s="62"/>
      <c r="QKM2199" s="73"/>
      <c r="QKO2199" s="62"/>
      <c r="QKQ2199" s="73"/>
      <c r="QKS2199" s="62"/>
      <c r="QKU2199" s="73"/>
      <c r="QKW2199" s="62"/>
      <c r="QKY2199" s="73"/>
      <c r="QLA2199" s="62"/>
      <c r="QLC2199" s="73"/>
      <c r="QLE2199" s="62"/>
      <c r="QLG2199" s="73"/>
      <c r="QLI2199" s="62"/>
      <c r="QLK2199" s="73"/>
      <c r="QLM2199" s="62"/>
      <c r="QLO2199" s="73"/>
      <c r="QLQ2199" s="62"/>
      <c r="QLS2199" s="73"/>
      <c r="QLU2199" s="62"/>
      <c r="QLW2199" s="73"/>
      <c r="QLY2199" s="62"/>
      <c r="QMA2199" s="73"/>
      <c r="QMC2199" s="62"/>
      <c r="QME2199" s="73"/>
      <c r="QMG2199" s="62"/>
      <c r="QMI2199" s="73"/>
      <c r="QMK2199" s="62"/>
      <c r="QMM2199" s="73"/>
      <c r="QMO2199" s="62"/>
      <c r="QMQ2199" s="73"/>
      <c r="QMS2199" s="62"/>
      <c r="QMU2199" s="73"/>
      <c r="QMW2199" s="62"/>
      <c r="QMY2199" s="73"/>
      <c r="QNA2199" s="62"/>
      <c r="QNC2199" s="73"/>
      <c r="QNE2199" s="62"/>
      <c r="QNG2199" s="73"/>
      <c r="QNI2199" s="62"/>
      <c r="QNK2199" s="73"/>
      <c r="QNM2199" s="62"/>
      <c r="QNO2199" s="73"/>
      <c r="QNQ2199" s="62"/>
      <c r="QNS2199" s="73"/>
      <c r="QNU2199" s="62"/>
      <c r="QNW2199" s="73"/>
      <c r="QNY2199" s="62"/>
      <c r="QOA2199" s="73"/>
      <c r="QOC2199" s="62"/>
      <c r="QOE2199" s="73"/>
      <c r="QOG2199" s="62"/>
      <c r="QOI2199" s="73"/>
      <c r="QOK2199" s="62"/>
      <c r="QOM2199" s="73"/>
      <c r="QOO2199" s="62"/>
      <c r="QOQ2199" s="73"/>
      <c r="QOS2199" s="62"/>
      <c r="QOU2199" s="73"/>
      <c r="QOW2199" s="62"/>
      <c r="QOY2199" s="73"/>
      <c r="QPA2199" s="62"/>
      <c r="QPC2199" s="73"/>
      <c r="QPE2199" s="62"/>
      <c r="QPG2199" s="73"/>
      <c r="QPI2199" s="62"/>
      <c r="QPK2199" s="73"/>
      <c r="QPM2199" s="62"/>
      <c r="QPO2199" s="73"/>
      <c r="QPQ2199" s="62"/>
      <c r="QPS2199" s="73"/>
      <c r="QPU2199" s="62"/>
      <c r="QPW2199" s="73"/>
      <c r="QPY2199" s="62"/>
      <c r="QQA2199" s="73"/>
      <c r="QQC2199" s="62"/>
      <c r="QQE2199" s="73"/>
      <c r="QQG2199" s="62"/>
      <c r="QQI2199" s="73"/>
      <c r="QQK2199" s="62"/>
      <c r="QQM2199" s="73"/>
      <c r="QQO2199" s="62"/>
      <c r="QQQ2199" s="73"/>
      <c r="QQS2199" s="62"/>
      <c r="QQU2199" s="73"/>
      <c r="QQW2199" s="62"/>
      <c r="QQY2199" s="73"/>
      <c r="QRA2199" s="62"/>
      <c r="QRC2199" s="73"/>
      <c r="QRE2199" s="62"/>
      <c r="QRG2199" s="73"/>
      <c r="QRI2199" s="62"/>
      <c r="QRK2199" s="73"/>
      <c r="QRM2199" s="62"/>
      <c r="QRO2199" s="73"/>
      <c r="QRQ2199" s="62"/>
      <c r="QRS2199" s="73"/>
      <c r="QRU2199" s="62"/>
      <c r="QRW2199" s="73"/>
      <c r="QRY2199" s="62"/>
      <c r="QSA2199" s="73"/>
      <c r="QSC2199" s="62"/>
      <c r="QSE2199" s="73"/>
      <c r="QSG2199" s="62"/>
      <c r="QSI2199" s="73"/>
      <c r="QSK2199" s="62"/>
      <c r="QSM2199" s="73"/>
      <c r="QSO2199" s="62"/>
      <c r="QSQ2199" s="73"/>
      <c r="QSS2199" s="62"/>
      <c r="QSU2199" s="73"/>
      <c r="QSW2199" s="62"/>
      <c r="QSY2199" s="73"/>
      <c r="QTA2199" s="62"/>
      <c r="QTC2199" s="73"/>
      <c r="QTE2199" s="62"/>
      <c r="QTG2199" s="73"/>
      <c r="QTI2199" s="62"/>
      <c r="QTK2199" s="73"/>
      <c r="QTM2199" s="62"/>
      <c r="QTO2199" s="73"/>
      <c r="QTQ2199" s="62"/>
      <c r="QTS2199" s="73"/>
      <c r="QTU2199" s="62"/>
      <c r="QTW2199" s="73"/>
      <c r="QTY2199" s="62"/>
      <c r="QUA2199" s="73"/>
      <c r="QUC2199" s="62"/>
      <c r="QUE2199" s="73"/>
      <c r="QUG2199" s="62"/>
      <c r="QUI2199" s="73"/>
      <c r="QUK2199" s="62"/>
      <c r="QUM2199" s="73"/>
      <c r="QUO2199" s="62"/>
      <c r="QUQ2199" s="73"/>
      <c r="QUS2199" s="62"/>
      <c r="QUU2199" s="73"/>
      <c r="QUW2199" s="62"/>
      <c r="QUY2199" s="73"/>
      <c r="QVA2199" s="62"/>
      <c r="QVC2199" s="73"/>
      <c r="QVE2199" s="62"/>
      <c r="QVG2199" s="73"/>
      <c r="QVI2199" s="62"/>
      <c r="QVK2199" s="73"/>
      <c r="QVM2199" s="62"/>
      <c r="QVO2199" s="73"/>
      <c r="QVQ2199" s="62"/>
      <c r="QVS2199" s="73"/>
      <c r="QVU2199" s="62"/>
      <c r="QVW2199" s="73"/>
      <c r="QVY2199" s="62"/>
      <c r="QWA2199" s="73"/>
      <c r="QWC2199" s="62"/>
      <c r="QWE2199" s="73"/>
      <c r="QWG2199" s="62"/>
      <c r="QWI2199" s="73"/>
      <c r="QWK2199" s="62"/>
      <c r="QWM2199" s="73"/>
      <c r="QWO2199" s="62"/>
      <c r="QWQ2199" s="73"/>
      <c r="QWS2199" s="62"/>
      <c r="QWU2199" s="73"/>
      <c r="QWW2199" s="62"/>
      <c r="QWY2199" s="73"/>
      <c r="QXA2199" s="62"/>
      <c r="QXC2199" s="73"/>
      <c r="QXE2199" s="62"/>
      <c r="QXG2199" s="73"/>
      <c r="QXI2199" s="62"/>
      <c r="QXK2199" s="73"/>
      <c r="QXM2199" s="62"/>
      <c r="QXO2199" s="73"/>
      <c r="QXQ2199" s="62"/>
      <c r="QXS2199" s="73"/>
      <c r="QXU2199" s="62"/>
      <c r="QXW2199" s="73"/>
      <c r="QXY2199" s="62"/>
      <c r="QYA2199" s="73"/>
      <c r="QYC2199" s="62"/>
      <c r="QYE2199" s="73"/>
      <c r="QYG2199" s="62"/>
      <c r="QYI2199" s="73"/>
      <c r="QYK2199" s="62"/>
      <c r="QYM2199" s="73"/>
      <c r="QYO2199" s="62"/>
      <c r="QYQ2199" s="73"/>
      <c r="QYS2199" s="62"/>
      <c r="QYU2199" s="73"/>
      <c r="QYW2199" s="62"/>
      <c r="QYY2199" s="73"/>
      <c r="QZA2199" s="62"/>
      <c r="QZC2199" s="73"/>
      <c r="QZE2199" s="62"/>
      <c r="QZG2199" s="73"/>
      <c r="QZI2199" s="62"/>
      <c r="QZK2199" s="73"/>
      <c r="QZM2199" s="62"/>
      <c r="QZO2199" s="73"/>
      <c r="QZQ2199" s="62"/>
      <c r="QZS2199" s="73"/>
      <c r="QZU2199" s="62"/>
      <c r="QZW2199" s="73"/>
      <c r="QZY2199" s="62"/>
      <c r="RAA2199" s="73"/>
      <c r="RAC2199" s="62"/>
      <c r="RAE2199" s="73"/>
      <c r="RAG2199" s="62"/>
      <c r="RAI2199" s="73"/>
      <c r="RAK2199" s="62"/>
      <c r="RAM2199" s="73"/>
      <c r="RAO2199" s="62"/>
      <c r="RAQ2199" s="73"/>
      <c r="RAS2199" s="62"/>
      <c r="RAU2199" s="73"/>
      <c r="RAW2199" s="62"/>
      <c r="RAY2199" s="73"/>
      <c r="RBA2199" s="62"/>
      <c r="RBC2199" s="73"/>
      <c r="RBE2199" s="62"/>
      <c r="RBG2199" s="73"/>
      <c r="RBI2199" s="62"/>
      <c r="RBK2199" s="73"/>
      <c r="RBM2199" s="62"/>
      <c r="RBO2199" s="73"/>
      <c r="RBQ2199" s="62"/>
      <c r="RBS2199" s="73"/>
      <c r="RBU2199" s="62"/>
      <c r="RBW2199" s="73"/>
      <c r="RBY2199" s="62"/>
      <c r="RCA2199" s="73"/>
      <c r="RCC2199" s="62"/>
      <c r="RCE2199" s="73"/>
      <c r="RCG2199" s="62"/>
      <c r="RCI2199" s="73"/>
      <c r="RCK2199" s="62"/>
      <c r="RCM2199" s="73"/>
      <c r="RCO2199" s="62"/>
      <c r="RCQ2199" s="73"/>
      <c r="RCS2199" s="62"/>
      <c r="RCU2199" s="73"/>
      <c r="RCW2199" s="62"/>
      <c r="RCY2199" s="73"/>
      <c r="RDA2199" s="62"/>
      <c r="RDC2199" s="73"/>
      <c r="RDE2199" s="62"/>
      <c r="RDG2199" s="73"/>
      <c r="RDI2199" s="62"/>
      <c r="RDK2199" s="73"/>
      <c r="RDM2199" s="62"/>
      <c r="RDO2199" s="73"/>
      <c r="RDQ2199" s="62"/>
      <c r="RDS2199" s="73"/>
      <c r="RDU2199" s="62"/>
      <c r="RDW2199" s="73"/>
      <c r="RDY2199" s="62"/>
      <c r="REA2199" s="73"/>
      <c r="REC2199" s="62"/>
      <c r="REE2199" s="73"/>
      <c r="REG2199" s="62"/>
      <c r="REI2199" s="73"/>
      <c r="REK2199" s="62"/>
      <c r="REM2199" s="73"/>
      <c r="REO2199" s="62"/>
      <c r="REQ2199" s="73"/>
      <c r="RES2199" s="62"/>
      <c r="REU2199" s="73"/>
      <c r="REW2199" s="62"/>
      <c r="REY2199" s="73"/>
      <c r="RFA2199" s="62"/>
      <c r="RFC2199" s="73"/>
      <c r="RFE2199" s="62"/>
      <c r="RFG2199" s="73"/>
      <c r="RFI2199" s="62"/>
      <c r="RFK2199" s="73"/>
      <c r="RFM2199" s="62"/>
      <c r="RFO2199" s="73"/>
      <c r="RFQ2199" s="62"/>
      <c r="RFS2199" s="73"/>
      <c r="RFU2199" s="62"/>
      <c r="RFW2199" s="73"/>
      <c r="RFY2199" s="62"/>
      <c r="RGA2199" s="73"/>
      <c r="RGC2199" s="62"/>
      <c r="RGE2199" s="73"/>
      <c r="RGG2199" s="62"/>
      <c r="RGI2199" s="73"/>
      <c r="RGK2199" s="62"/>
      <c r="RGM2199" s="73"/>
      <c r="RGO2199" s="62"/>
      <c r="RGQ2199" s="73"/>
      <c r="RGS2199" s="62"/>
      <c r="RGU2199" s="73"/>
      <c r="RGW2199" s="62"/>
      <c r="RGY2199" s="73"/>
      <c r="RHA2199" s="62"/>
      <c r="RHC2199" s="73"/>
      <c r="RHE2199" s="62"/>
      <c r="RHG2199" s="73"/>
      <c r="RHI2199" s="62"/>
      <c r="RHK2199" s="73"/>
      <c r="RHM2199" s="62"/>
      <c r="RHO2199" s="73"/>
      <c r="RHQ2199" s="62"/>
      <c r="RHS2199" s="73"/>
      <c r="RHU2199" s="62"/>
      <c r="RHW2199" s="73"/>
      <c r="RHY2199" s="62"/>
      <c r="RIA2199" s="73"/>
      <c r="RIC2199" s="62"/>
      <c r="RIE2199" s="73"/>
      <c r="RIG2199" s="62"/>
      <c r="RII2199" s="73"/>
      <c r="RIK2199" s="62"/>
      <c r="RIM2199" s="73"/>
      <c r="RIO2199" s="62"/>
      <c r="RIQ2199" s="73"/>
      <c r="RIS2199" s="62"/>
      <c r="RIU2199" s="73"/>
      <c r="RIW2199" s="62"/>
      <c r="RIY2199" s="73"/>
      <c r="RJA2199" s="62"/>
      <c r="RJC2199" s="73"/>
      <c r="RJE2199" s="62"/>
      <c r="RJG2199" s="73"/>
      <c r="RJI2199" s="62"/>
      <c r="RJK2199" s="73"/>
      <c r="RJM2199" s="62"/>
      <c r="RJO2199" s="73"/>
      <c r="RJQ2199" s="62"/>
      <c r="RJS2199" s="73"/>
      <c r="RJU2199" s="62"/>
      <c r="RJW2199" s="73"/>
      <c r="RJY2199" s="62"/>
      <c r="RKA2199" s="73"/>
      <c r="RKC2199" s="62"/>
      <c r="RKE2199" s="73"/>
      <c r="RKG2199" s="62"/>
      <c r="RKI2199" s="73"/>
      <c r="RKK2199" s="62"/>
      <c r="RKM2199" s="73"/>
      <c r="RKO2199" s="62"/>
      <c r="RKQ2199" s="73"/>
      <c r="RKS2199" s="62"/>
      <c r="RKU2199" s="73"/>
      <c r="RKW2199" s="62"/>
      <c r="RKY2199" s="73"/>
      <c r="RLA2199" s="62"/>
      <c r="RLC2199" s="73"/>
      <c r="RLE2199" s="62"/>
      <c r="RLG2199" s="73"/>
      <c r="RLI2199" s="62"/>
      <c r="RLK2199" s="73"/>
      <c r="RLM2199" s="62"/>
      <c r="RLO2199" s="73"/>
      <c r="RLQ2199" s="62"/>
      <c r="RLS2199" s="73"/>
      <c r="RLU2199" s="62"/>
      <c r="RLW2199" s="73"/>
      <c r="RLY2199" s="62"/>
      <c r="RMA2199" s="73"/>
      <c r="RMC2199" s="62"/>
      <c r="RME2199" s="73"/>
      <c r="RMG2199" s="62"/>
      <c r="RMI2199" s="73"/>
      <c r="RMK2199" s="62"/>
      <c r="RMM2199" s="73"/>
      <c r="RMO2199" s="62"/>
      <c r="RMQ2199" s="73"/>
      <c r="RMS2199" s="62"/>
      <c r="RMU2199" s="73"/>
      <c r="RMW2199" s="62"/>
      <c r="RMY2199" s="73"/>
      <c r="RNA2199" s="62"/>
      <c r="RNC2199" s="73"/>
      <c r="RNE2199" s="62"/>
      <c r="RNG2199" s="73"/>
      <c r="RNI2199" s="62"/>
      <c r="RNK2199" s="73"/>
      <c r="RNM2199" s="62"/>
      <c r="RNO2199" s="73"/>
      <c r="RNQ2199" s="62"/>
      <c r="RNS2199" s="73"/>
      <c r="RNU2199" s="62"/>
      <c r="RNW2199" s="73"/>
      <c r="RNY2199" s="62"/>
      <c r="ROA2199" s="73"/>
      <c r="ROC2199" s="62"/>
      <c r="ROE2199" s="73"/>
      <c r="ROG2199" s="62"/>
      <c r="ROI2199" s="73"/>
      <c r="ROK2199" s="62"/>
      <c r="ROM2199" s="73"/>
      <c r="ROO2199" s="62"/>
      <c r="ROQ2199" s="73"/>
      <c r="ROS2199" s="62"/>
      <c r="ROU2199" s="73"/>
      <c r="ROW2199" s="62"/>
      <c r="ROY2199" s="73"/>
      <c r="RPA2199" s="62"/>
      <c r="RPC2199" s="73"/>
      <c r="RPE2199" s="62"/>
      <c r="RPG2199" s="73"/>
      <c r="RPI2199" s="62"/>
      <c r="RPK2199" s="73"/>
      <c r="RPM2199" s="62"/>
      <c r="RPO2199" s="73"/>
      <c r="RPQ2199" s="62"/>
      <c r="RPS2199" s="73"/>
      <c r="RPU2199" s="62"/>
      <c r="RPW2199" s="73"/>
      <c r="RPY2199" s="62"/>
      <c r="RQA2199" s="73"/>
      <c r="RQC2199" s="62"/>
      <c r="RQE2199" s="73"/>
      <c r="RQG2199" s="62"/>
      <c r="RQI2199" s="73"/>
      <c r="RQK2199" s="62"/>
      <c r="RQM2199" s="73"/>
      <c r="RQO2199" s="62"/>
      <c r="RQQ2199" s="73"/>
      <c r="RQS2199" s="62"/>
      <c r="RQU2199" s="73"/>
      <c r="RQW2199" s="62"/>
      <c r="RQY2199" s="73"/>
      <c r="RRA2199" s="62"/>
      <c r="RRC2199" s="73"/>
      <c r="RRE2199" s="62"/>
      <c r="RRG2199" s="73"/>
      <c r="RRI2199" s="62"/>
      <c r="RRK2199" s="73"/>
      <c r="RRM2199" s="62"/>
      <c r="RRO2199" s="73"/>
      <c r="RRQ2199" s="62"/>
      <c r="RRS2199" s="73"/>
      <c r="RRU2199" s="62"/>
      <c r="RRW2199" s="73"/>
      <c r="RRY2199" s="62"/>
      <c r="RSA2199" s="73"/>
      <c r="RSC2199" s="62"/>
      <c r="RSE2199" s="73"/>
      <c r="RSG2199" s="62"/>
      <c r="RSI2199" s="73"/>
      <c r="RSK2199" s="62"/>
      <c r="RSM2199" s="73"/>
      <c r="RSO2199" s="62"/>
      <c r="RSQ2199" s="73"/>
      <c r="RSS2199" s="62"/>
      <c r="RSU2199" s="73"/>
      <c r="RSW2199" s="62"/>
      <c r="RSY2199" s="73"/>
      <c r="RTA2199" s="62"/>
      <c r="RTC2199" s="73"/>
      <c r="RTE2199" s="62"/>
      <c r="RTG2199" s="73"/>
      <c r="RTI2199" s="62"/>
      <c r="RTK2199" s="73"/>
      <c r="RTM2199" s="62"/>
      <c r="RTO2199" s="73"/>
      <c r="RTQ2199" s="62"/>
      <c r="RTS2199" s="73"/>
      <c r="RTU2199" s="62"/>
      <c r="RTW2199" s="73"/>
      <c r="RTY2199" s="62"/>
      <c r="RUA2199" s="73"/>
      <c r="RUC2199" s="62"/>
      <c r="RUE2199" s="73"/>
      <c r="RUG2199" s="62"/>
      <c r="RUI2199" s="73"/>
      <c r="RUK2199" s="62"/>
      <c r="RUM2199" s="73"/>
      <c r="RUO2199" s="62"/>
      <c r="RUQ2199" s="73"/>
      <c r="RUS2199" s="62"/>
      <c r="RUU2199" s="73"/>
      <c r="RUW2199" s="62"/>
      <c r="RUY2199" s="73"/>
      <c r="RVA2199" s="62"/>
      <c r="RVC2199" s="73"/>
      <c r="RVE2199" s="62"/>
      <c r="RVG2199" s="73"/>
      <c r="RVI2199" s="62"/>
      <c r="RVK2199" s="73"/>
      <c r="RVM2199" s="62"/>
      <c r="RVO2199" s="73"/>
      <c r="RVQ2199" s="62"/>
      <c r="RVS2199" s="73"/>
      <c r="RVU2199" s="62"/>
      <c r="RVW2199" s="73"/>
      <c r="RVY2199" s="62"/>
      <c r="RWA2199" s="73"/>
      <c r="RWC2199" s="62"/>
      <c r="RWE2199" s="73"/>
      <c r="RWG2199" s="62"/>
      <c r="RWI2199" s="73"/>
      <c r="RWK2199" s="62"/>
      <c r="RWM2199" s="73"/>
      <c r="RWO2199" s="62"/>
      <c r="RWQ2199" s="73"/>
      <c r="RWS2199" s="62"/>
      <c r="RWU2199" s="73"/>
      <c r="RWW2199" s="62"/>
      <c r="RWY2199" s="73"/>
      <c r="RXA2199" s="62"/>
      <c r="RXC2199" s="73"/>
      <c r="RXE2199" s="62"/>
      <c r="RXG2199" s="73"/>
      <c r="RXI2199" s="62"/>
      <c r="RXK2199" s="73"/>
      <c r="RXM2199" s="62"/>
      <c r="RXO2199" s="73"/>
      <c r="RXQ2199" s="62"/>
      <c r="RXS2199" s="73"/>
      <c r="RXU2199" s="62"/>
      <c r="RXW2199" s="73"/>
      <c r="RXY2199" s="62"/>
      <c r="RYA2199" s="73"/>
      <c r="RYC2199" s="62"/>
      <c r="RYE2199" s="73"/>
      <c r="RYG2199" s="62"/>
      <c r="RYI2199" s="73"/>
      <c r="RYK2199" s="62"/>
      <c r="RYM2199" s="73"/>
      <c r="RYO2199" s="62"/>
      <c r="RYQ2199" s="73"/>
      <c r="RYS2199" s="62"/>
      <c r="RYU2199" s="73"/>
      <c r="RYW2199" s="62"/>
      <c r="RYY2199" s="73"/>
      <c r="RZA2199" s="62"/>
      <c r="RZC2199" s="73"/>
      <c r="RZE2199" s="62"/>
      <c r="RZG2199" s="73"/>
      <c r="RZI2199" s="62"/>
      <c r="RZK2199" s="73"/>
      <c r="RZM2199" s="62"/>
      <c r="RZO2199" s="73"/>
      <c r="RZQ2199" s="62"/>
      <c r="RZS2199" s="73"/>
      <c r="RZU2199" s="62"/>
      <c r="RZW2199" s="73"/>
      <c r="RZY2199" s="62"/>
      <c r="SAA2199" s="73"/>
      <c r="SAC2199" s="62"/>
      <c r="SAE2199" s="73"/>
      <c r="SAG2199" s="62"/>
      <c r="SAI2199" s="73"/>
      <c r="SAK2199" s="62"/>
      <c r="SAM2199" s="73"/>
      <c r="SAO2199" s="62"/>
      <c r="SAQ2199" s="73"/>
      <c r="SAS2199" s="62"/>
      <c r="SAU2199" s="73"/>
      <c r="SAW2199" s="62"/>
      <c r="SAY2199" s="73"/>
      <c r="SBA2199" s="62"/>
      <c r="SBC2199" s="73"/>
      <c r="SBE2199" s="62"/>
      <c r="SBG2199" s="73"/>
      <c r="SBI2199" s="62"/>
      <c r="SBK2199" s="73"/>
      <c r="SBM2199" s="62"/>
      <c r="SBO2199" s="73"/>
      <c r="SBQ2199" s="62"/>
      <c r="SBS2199" s="73"/>
      <c r="SBU2199" s="62"/>
      <c r="SBW2199" s="73"/>
      <c r="SBY2199" s="62"/>
      <c r="SCA2199" s="73"/>
      <c r="SCC2199" s="62"/>
      <c r="SCE2199" s="73"/>
      <c r="SCG2199" s="62"/>
      <c r="SCI2199" s="73"/>
      <c r="SCK2199" s="62"/>
      <c r="SCM2199" s="73"/>
      <c r="SCO2199" s="62"/>
      <c r="SCQ2199" s="73"/>
      <c r="SCS2199" s="62"/>
      <c r="SCU2199" s="73"/>
      <c r="SCW2199" s="62"/>
      <c r="SCY2199" s="73"/>
      <c r="SDA2199" s="62"/>
      <c r="SDC2199" s="73"/>
      <c r="SDE2199" s="62"/>
      <c r="SDG2199" s="73"/>
      <c r="SDI2199" s="62"/>
      <c r="SDK2199" s="73"/>
      <c r="SDM2199" s="62"/>
      <c r="SDO2199" s="73"/>
      <c r="SDQ2199" s="62"/>
      <c r="SDS2199" s="73"/>
      <c r="SDU2199" s="62"/>
      <c r="SDW2199" s="73"/>
      <c r="SDY2199" s="62"/>
      <c r="SEA2199" s="73"/>
      <c r="SEC2199" s="62"/>
      <c r="SEE2199" s="73"/>
      <c r="SEG2199" s="62"/>
      <c r="SEI2199" s="73"/>
      <c r="SEK2199" s="62"/>
      <c r="SEM2199" s="73"/>
      <c r="SEO2199" s="62"/>
      <c r="SEQ2199" s="73"/>
      <c r="SES2199" s="62"/>
      <c r="SEU2199" s="73"/>
      <c r="SEW2199" s="62"/>
      <c r="SEY2199" s="73"/>
      <c r="SFA2199" s="62"/>
      <c r="SFC2199" s="73"/>
      <c r="SFE2199" s="62"/>
      <c r="SFG2199" s="73"/>
      <c r="SFI2199" s="62"/>
      <c r="SFK2199" s="73"/>
      <c r="SFM2199" s="62"/>
      <c r="SFO2199" s="73"/>
      <c r="SFQ2199" s="62"/>
      <c r="SFS2199" s="73"/>
      <c r="SFU2199" s="62"/>
      <c r="SFW2199" s="73"/>
      <c r="SFY2199" s="62"/>
      <c r="SGA2199" s="73"/>
      <c r="SGC2199" s="62"/>
      <c r="SGE2199" s="73"/>
      <c r="SGG2199" s="62"/>
      <c r="SGI2199" s="73"/>
      <c r="SGK2199" s="62"/>
      <c r="SGM2199" s="73"/>
      <c r="SGO2199" s="62"/>
      <c r="SGQ2199" s="73"/>
      <c r="SGS2199" s="62"/>
      <c r="SGU2199" s="73"/>
      <c r="SGW2199" s="62"/>
      <c r="SGY2199" s="73"/>
      <c r="SHA2199" s="62"/>
      <c r="SHC2199" s="73"/>
      <c r="SHE2199" s="62"/>
      <c r="SHG2199" s="73"/>
      <c r="SHI2199" s="62"/>
      <c r="SHK2199" s="73"/>
      <c r="SHM2199" s="62"/>
      <c r="SHO2199" s="73"/>
      <c r="SHQ2199" s="62"/>
      <c r="SHS2199" s="73"/>
      <c r="SHU2199" s="62"/>
      <c r="SHW2199" s="73"/>
      <c r="SHY2199" s="62"/>
      <c r="SIA2199" s="73"/>
      <c r="SIC2199" s="62"/>
      <c r="SIE2199" s="73"/>
      <c r="SIG2199" s="62"/>
      <c r="SII2199" s="73"/>
      <c r="SIK2199" s="62"/>
      <c r="SIM2199" s="73"/>
      <c r="SIO2199" s="62"/>
      <c r="SIQ2199" s="73"/>
      <c r="SIS2199" s="62"/>
      <c r="SIU2199" s="73"/>
      <c r="SIW2199" s="62"/>
      <c r="SIY2199" s="73"/>
      <c r="SJA2199" s="62"/>
      <c r="SJC2199" s="73"/>
      <c r="SJE2199" s="62"/>
      <c r="SJG2199" s="73"/>
      <c r="SJI2199" s="62"/>
      <c r="SJK2199" s="73"/>
      <c r="SJM2199" s="62"/>
      <c r="SJO2199" s="73"/>
      <c r="SJQ2199" s="62"/>
      <c r="SJS2199" s="73"/>
      <c r="SJU2199" s="62"/>
      <c r="SJW2199" s="73"/>
      <c r="SJY2199" s="62"/>
      <c r="SKA2199" s="73"/>
      <c r="SKC2199" s="62"/>
      <c r="SKE2199" s="73"/>
      <c r="SKG2199" s="62"/>
      <c r="SKI2199" s="73"/>
      <c r="SKK2199" s="62"/>
      <c r="SKM2199" s="73"/>
      <c r="SKO2199" s="62"/>
      <c r="SKQ2199" s="73"/>
      <c r="SKS2199" s="62"/>
      <c r="SKU2199" s="73"/>
      <c r="SKW2199" s="62"/>
      <c r="SKY2199" s="73"/>
      <c r="SLA2199" s="62"/>
      <c r="SLC2199" s="73"/>
      <c r="SLE2199" s="62"/>
      <c r="SLG2199" s="73"/>
      <c r="SLI2199" s="62"/>
      <c r="SLK2199" s="73"/>
      <c r="SLM2199" s="62"/>
      <c r="SLO2199" s="73"/>
      <c r="SLQ2199" s="62"/>
      <c r="SLS2199" s="73"/>
      <c r="SLU2199" s="62"/>
      <c r="SLW2199" s="73"/>
      <c r="SLY2199" s="62"/>
      <c r="SMA2199" s="73"/>
      <c r="SMC2199" s="62"/>
      <c r="SME2199" s="73"/>
      <c r="SMG2199" s="62"/>
      <c r="SMI2199" s="73"/>
      <c r="SMK2199" s="62"/>
      <c r="SMM2199" s="73"/>
      <c r="SMO2199" s="62"/>
      <c r="SMQ2199" s="73"/>
      <c r="SMS2199" s="62"/>
      <c r="SMU2199" s="73"/>
      <c r="SMW2199" s="62"/>
      <c r="SMY2199" s="73"/>
      <c r="SNA2199" s="62"/>
      <c r="SNC2199" s="73"/>
      <c r="SNE2199" s="62"/>
      <c r="SNG2199" s="73"/>
      <c r="SNI2199" s="62"/>
      <c r="SNK2199" s="73"/>
      <c r="SNM2199" s="62"/>
      <c r="SNO2199" s="73"/>
      <c r="SNQ2199" s="62"/>
      <c r="SNS2199" s="73"/>
      <c r="SNU2199" s="62"/>
      <c r="SNW2199" s="73"/>
      <c r="SNY2199" s="62"/>
      <c r="SOA2199" s="73"/>
      <c r="SOC2199" s="62"/>
      <c r="SOE2199" s="73"/>
      <c r="SOG2199" s="62"/>
      <c r="SOI2199" s="73"/>
      <c r="SOK2199" s="62"/>
      <c r="SOM2199" s="73"/>
      <c r="SOO2199" s="62"/>
      <c r="SOQ2199" s="73"/>
      <c r="SOS2199" s="62"/>
      <c r="SOU2199" s="73"/>
      <c r="SOW2199" s="62"/>
      <c r="SOY2199" s="73"/>
      <c r="SPA2199" s="62"/>
      <c r="SPC2199" s="73"/>
      <c r="SPE2199" s="62"/>
      <c r="SPG2199" s="73"/>
      <c r="SPI2199" s="62"/>
      <c r="SPK2199" s="73"/>
      <c r="SPM2199" s="62"/>
      <c r="SPO2199" s="73"/>
      <c r="SPQ2199" s="62"/>
      <c r="SPS2199" s="73"/>
      <c r="SPU2199" s="62"/>
      <c r="SPW2199" s="73"/>
      <c r="SPY2199" s="62"/>
      <c r="SQA2199" s="73"/>
      <c r="SQC2199" s="62"/>
      <c r="SQE2199" s="73"/>
      <c r="SQG2199" s="62"/>
      <c r="SQI2199" s="73"/>
      <c r="SQK2199" s="62"/>
      <c r="SQM2199" s="73"/>
      <c r="SQO2199" s="62"/>
      <c r="SQQ2199" s="73"/>
      <c r="SQS2199" s="62"/>
      <c r="SQU2199" s="73"/>
      <c r="SQW2199" s="62"/>
      <c r="SQY2199" s="73"/>
      <c r="SRA2199" s="62"/>
      <c r="SRC2199" s="73"/>
      <c r="SRE2199" s="62"/>
      <c r="SRG2199" s="73"/>
      <c r="SRI2199" s="62"/>
      <c r="SRK2199" s="73"/>
      <c r="SRM2199" s="62"/>
      <c r="SRO2199" s="73"/>
      <c r="SRQ2199" s="62"/>
      <c r="SRS2199" s="73"/>
      <c r="SRU2199" s="62"/>
      <c r="SRW2199" s="73"/>
      <c r="SRY2199" s="62"/>
      <c r="SSA2199" s="73"/>
      <c r="SSC2199" s="62"/>
      <c r="SSE2199" s="73"/>
      <c r="SSG2199" s="62"/>
      <c r="SSI2199" s="73"/>
      <c r="SSK2199" s="62"/>
      <c r="SSM2199" s="73"/>
      <c r="SSO2199" s="62"/>
      <c r="SSQ2199" s="73"/>
      <c r="SSS2199" s="62"/>
      <c r="SSU2199" s="73"/>
      <c r="SSW2199" s="62"/>
      <c r="SSY2199" s="73"/>
      <c r="STA2199" s="62"/>
      <c r="STC2199" s="73"/>
      <c r="STE2199" s="62"/>
      <c r="STG2199" s="73"/>
      <c r="STI2199" s="62"/>
      <c r="STK2199" s="73"/>
      <c r="STM2199" s="62"/>
      <c r="STO2199" s="73"/>
      <c r="STQ2199" s="62"/>
      <c r="STS2199" s="73"/>
      <c r="STU2199" s="62"/>
      <c r="STW2199" s="73"/>
      <c r="STY2199" s="62"/>
      <c r="SUA2199" s="73"/>
      <c r="SUC2199" s="62"/>
      <c r="SUE2199" s="73"/>
      <c r="SUG2199" s="62"/>
      <c r="SUI2199" s="73"/>
      <c r="SUK2199" s="62"/>
      <c r="SUM2199" s="73"/>
      <c r="SUO2199" s="62"/>
      <c r="SUQ2199" s="73"/>
      <c r="SUS2199" s="62"/>
      <c r="SUU2199" s="73"/>
      <c r="SUW2199" s="62"/>
      <c r="SUY2199" s="73"/>
      <c r="SVA2199" s="62"/>
      <c r="SVC2199" s="73"/>
      <c r="SVE2199" s="62"/>
      <c r="SVG2199" s="73"/>
      <c r="SVI2199" s="62"/>
      <c r="SVK2199" s="73"/>
      <c r="SVM2199" s="62"/>
      <c r="SVO2199" s="73"/>
      <c r="SVQ2199" s="62"/>
      <c r="SVS2199" s="73"/>
      <c r="SVU2199" s="62"/>
      <c r="SVW2199" s="73"/>
      <c r="SVY2199" s="62"/>
      <c r="SWA2199" s="73"/>
      <c r="SWC2199" s="62"/>
      <c r="SWE2199" s="73"/>
      <c r="SWG2199" s="62"/>
      <c r="SWI2199" s="73"/>
      <c r="SWK2199" s="62"/>
      <c r="SWM2199" s="73"/>
      <c r="SWO2199" s="62"/>
      <c r="SWQ2199" s="73"/>
      <c r="SWS2199" s="62"/>
      <c r="SWU2199" s="73"/>
      <c r="SWW2199" s="62"/>
      <c r="SWY2199" s="73"/>
      <c r="SXA2199" s="62"/>
      <c r="SXC2199" s="73"/>
      <c r="SXE2199" s="62"/>
      <c r="SXG2199" s="73"/>
      <c r="SXI2199" s="62"/>
      <c r="SXK2199" s="73"/>
      <c r="SXM2199" s="62"/>
      <c r="SXO2199" s="73"/>
      <c r="SXQ2199" s="62"/>
      <c r="SXS2199" s="73"/>
      <c r="SXU2199" s="62"/>
      <c r="SXW2199" s="73"/>
      <c r="SXY2199" s="62"/>
      <c r="SYA2199" s="73"/>
      <c r="SYC2199" s="62"/>
      <c r="SYE2199" s="73"/>
      <c r="SYG2199" s="62"/>
      <c r="SYI2199" s="73"/>
      <c r="SYK2199" s="62"/>
      <c r="SYM2199" s="73"/>
      <c r="SYO2199" s="62"/>
      <c r="SYQ2199" s="73"/>
      <c r="SYS2199" s="62"/>
      <c r="SYU2199" s="73"/>
      <c r="SYW2199" s="62"/>
      <c r="SYY2199" s="73"/>
      <c r="SZA2199" s="62"/>
      <c r="SZC2199" s="73"/>
      <c r="SZE2199" s="62"/>
      <c r="SZG2199" s="73"/>
      <c r="SZI2199" s="62"/>
      <c r="SZK2199" s="73"/>
      <c r="SZM2199" s="62"/>
      <c r="SZO2199" s="73"/>
      <c r="SZQ2199" s="62"/>
      <c r="SZS2199" s="73"/>
      <c r="SZU2199" s="62"/>
      <c r="SZW2199" s="73"/>
      <c r="SZY2199" s="62"/>
      <c r="TAA2199" s="73"/>
      <c r="TAC2199" s="62"/>
      <c r="TAE2199" s="73"/>
      <c r="TAG2199" s="62"/>
      <c r="TAI2199" s="73"/>
      <c r="TAK2199" s="62"/>
      <c r="TAM2199" s="73"/>
      <c r="TAO2199" s="62"/>
      <c r="TAQ2199" s="73"/>
      <c r="TAS2199" s="62"/>
      <c r="TAU2199" s="73"/>
      <c r="TAW2199" s="62"/>
      <c r="TAY2199" s="73"/>
      <c r="TBA2199" s="62"/>
      <c r="TBC2199" s="73"/>
      <c r="TBE2199" s="62"/>
      <c r="TBG2199" s="73"/>
      <c r="TBI2199" s="62"/>
      <c r="TBK2199" s="73"/>
      <c r="TBM2199" s="62"/>
      <c r="TBO2199" s="73"/>
      <c r="TBQ2199" s="62"/>
      <c r="TBS2199" s="73"/>
      <c r="TBU2199" s="62"/>
      <c r="TBW2199" s="73"/>
      <c r="TBY2199" s="62"/>
      <c r="TCA2199" s="73"/>
      <c r="TCC2199" s="62"/>
      <c r="TCE2199" s="73"/>
      <c r="TCG2199" s="62"/>
      <c r="TCI2199" s="73"/>
      <c r="TCK2199" s="62"/>
      <c r="TCM2199" s="73"/>
      <c r="TCO2199" s="62"/>
      <c r="TCQ2199" s="73"/>
      <c r="TCS2199" s="62"/>
      <c r="TCU2199" s="73"/>
      <c r="TCW2199" s="62"/>
      <c r="TCY2199" s="73"/>
      <c r="TDA2199" s="62"/>
      <c r="TDC2199" s="73"/>
      <c r="TDE2199" s="62"/>
      <c r="TDG2199" s="73"/>
      <c r="TDI2199" s="62"/>
      <c r="TDK2199" s="73"/>
      <c r="TDM2199" s="62"/>
      <c r="TDO2199" s="73"/>
      <c r="TDQ2199" s="62"/>
      <c r="TDS2199" s="73"/>
      <c r="TDU2199" s="62"/>
      <c r="TDW2199" s="73"/>
      <c r="TDY2199" s="62"/>
      <c r="TEA2199" s="73"/>
      <c r="TEC2199" s="62"/>
      <c r="TEE2199" s="73"/>
      <c r="TEG2199" s="62"/>
      <c r="TEI2199" s="73"/>
      <c r="TEK2199" s="62"/>
      <c r="TEM2199" s="73"/>
      <c r="TEO2199" s="62"/>
      <c r="TEQ2199" s="73"/>
      <c r="TES2199" s="62"/>
      <c r="TEU2199" s="73"/>
      <c r="TEW2199" s="62"/>
      <c r="TEY2199" s="73"/>
      <c r="TFA2199" s="62"/>
      <c r="TFC2199" s="73"/>
      <c r="TFE2199" s="62"/>
      <c r="TFG2199" s="73"/>
      <c r="TFI2199" s="62"/>
      <c r="TFK2199" s="73"/>
      <c r="TFM2199" s="62"/>
      <c r="TFO2199" s="73"/>
      <c r="TFQ2199" s="62"/>
      <c r="TFS2199" s="73"/>
      <c r="TFU2199" s="62"/>
      <c r="TFW2199" s="73"/>
      <c r="TFY2199" s="62"/>
      <c r="TGA2199" s="73"/>
      <c r="TGC2199" s="62"/>
      <c r="TGE2199" s="73"/>
      <c r="TGG2199" s="62"/>
      <c r="TGI2199" s="73"/>
      <c r="TGK2199" s="62"/>
      <c r="TGM2199" s="73"/>
      <c r="TGO2199" s="62"/>
      <c r="TGQ2199" s="73"/>
      <c r="TGS2199" s="62"/>
      <c r="TGU2199" s="73"/>
      <c r="TGW2199" s="62"/>
      <c r="TGY2199" s="73"/>
      <c r="THA2199" s="62"/>
      <c r="THC2199" s="73"/>
      <c r="THE2199" s="62"/>
      <c r="THG2199" s="73"/>
      <c r="THI2199" s="62"/>
      <c r="THK2199" s="73"/>
      <c r="THM2199" s="62"/>
      <c r="THO2199" s="73"/>
      <c r="THQ2199" s="62"/>
      <c r="THS2199" s="73"/>
      <c r="THU2199" s="62"/>
      <c r="THW2199" s="73"/>
      <c r="THY2199" s="62"/>
      <c r="TIA2199" s="73"/>
      <c r="TIC2199" s="62"/>
      <c r="TIE2199" s="73"/>
      <c r="TIG2199" s="62"/>
      <c r="TII2199" s="73"/>
      <c r="TIK2199" s="62"/>
      <c r="TIM2199" s="73"/>
      <c r="TIO2199" s="62"/>
      <c r="TIQ2199" s="73"/>
      <c r="TIS2199" s="62"/>
      <c r="TIU2199" s="73"/>
      <c r="TIW2199" s="62"/>
      <c r="TIY2199" s="73"/>
      <c r="TJA2199" s="62"/>
      <c r="TJC2199" s="73"/>
      <c r="TJE2199" s="62"/>
      <c r="TJG2199" s="73"/>
      <c r="TJI2199" s="62"/>
      <c r="TJK2199" s="73"/>
      <c r="TJM2199" s="62"/>
      <c r="TJO2199" s="73"/>
      <c r="TJQ2199" s="62"/>
      <c r="TJS2199" s="73"/>
      <c r="TJU2199" s="62"/>
      <c r="TJW2199" s="73"/>
      <c r="TJY2199" s="62"/>
      <c r="TKA2199" s="73"/>
      <c r="TKC2199" s="62"/>
      <c r="TKE2199" s="73"/>
      <c r="TKG2199" s="62"/>
      <c r="TKI2199" s="73"/>
      <c r="TKK2199" s="62"/>
      <c r="TKM2199" s="73"/>
      <c r="TKO2199" s="62"/>
      <c r="TKQ2199" s="73"/>
      <c r="TKS2199" s="62"/>
      <c r="TKU2199" s="73"/>
      <c r="TKW2199" s="62"/>
      <c r="TKY2199" s="73"/>
      <c r="TLA2199" s="62"/>
      <c r="TLC2199" s="73"/>
      <c r="TLE2199" s="62"/>
      <c r="TLG2199" s="73"/>
      <c r="TLI2199" s="62"/>
      <c r="TLK2199" s="73"/>
      <c r="TLM2199" s="62"/>
      <c r="TLO2199" s="73"/>
      <c r="TLQ2199" s="62"/>
      <c r="TLS2199" s="73"/>
      <c r="TLU2199" s="62"/>
      <c r="TLW2199" s="73"/>
      <c r="TLY2199" s="62"/>
      <c r="TMA2199" s="73"/>
      <c r="TMC2199" s="62"/>
      <c r="TME2199" s="73"/>
      <c r="TMG2199" s="62"/>
      <c r="TMI2199" s="73"/>
      <c r="TMK2199" s="62"/>
      <c r="TMM2199" s="73"/>
      <c r="TMO2199" s="62"/>
      <c r="TMQ2199" s="73"/>
      <c r="TMS2199" s="62"/>
      <c r="TMU2199" s="73"/>
      <c r="TMW2199" s="62"/>
      <c r="TMY2199" s="73"/>
      <c r="TNA2199" s="62"/>
      <c r="TNC2199" s="73"/>
      <c r="TNE2199" s="62"/>
      <c r="TNG2199" s="73"/>
      <c r="TNI2199" s="62"/>
      <c r="TNK2199" s="73"/>
      <c r="TNM2199" s="62"/>
      <c r="TNO2199" s="73"/>
      <c r="TNQ2199" s="62"/>
      <c r="TNS2199" s="73"/>
      <c r="TNU2199" s="62"/>
      <c r="TNW2199" s="73"/>
      <c r="TNY2199" s="62"/>
      <c r="TOA2199" s="73"/>
      <c r="TOC2199" s="62"/>
      <c r="TOE2199" s="73"/>
      <c r="TOG2199" s="62"/>
      <c r="TOI2199" s="73"/>
      <c r="TOK2199" s="62"/>
      <c r="TOM2199" s="73"/>
      <c r="TOO2199" s="62"/>
      <c r="TOQ2199" s="73"/>
      <c r="TOS2199" s="62"/>
      <c r="TOU2199" s="73"/>
      <c r="TOW2199" s="62"/>
      <c r="TOY2199" s="73"/>
      <c r="TPA2199" s="62"/>
      <c r="TPC2199" s="73"/>
      <c r="TPE2199" s="62"/>
      <c r="TPG2199" s="73"/>
      <c r="TPI2199" s="62"/>
      <c r="TPK2199" s="73"/>
      <c r="TPM2199" s="62"/>
      <c r="TPO2199" s="73"/>
      <c r="TPQ2199" s="62"/>
      <c r="TPS2199" s="73"/>
      <c r="TPU2199" s="62"/>
      <c r="TPW2199" s="73"/>
      <c r="TPY2199" s="62"/>
      <c r="TQA2199" s="73"/>
      <c r="TQC2199" s="62"/>
      <c r="TQE2199" s="73"/>
      <c r="TQG2199" s="62"/>
      <c r="TQI2199" s="73"/>
      <c r="TQK2199" s="62"/>
      <c r="TQM2199" s="73"/>
      <c r="TQO2199" s="62"/>
      <c r="TQQ2199" s="73"/>
      <c r="TQS2199" s="62"/>
      <c r="TQU2199" s="73"/>
      <c r="TQW2199" s="62"/>
      <c r="TQY2199" s="73"/>
      <c r="TRA2199" s="62"/>
      <c r="TRC2199" s="73"/>
      <c r="TRE2199" s="62"/>
      <c r="TRG2199" s="73"/>
      <c r="TRI2199" s="62"/>
      <c r="TRK2199" s="73"/>
      <c r="TRM2199" s="62"/>
      <c r="TRO2199" s="73"/>
      <c r="TRQ2199" s="62"/>
      <c r="TRS2199" s="73"/>
      <c r="TRU2199" s="62"/>
      <c r="TRW2199" s="73"/>
      <c r="TRY2199" s="62"/>
      <c r="TSA2199" s="73"/>
      <c r="TSC2199" s="62"/>
      <c r="TSE2199" s="73"/>
      <c r="TSG2199" s="62"/>
      <c r="TSI2199" s="73"/>
      <c r="TSK2199" s="62"/>
      <c r="TSM2199" s="73"/>
      <c r="TSO2199" s="62"/>
      <c r="TSQ2199" s="73"/>
      <c r="TSS2199" s="62"/>
      <c r="TSU2199" s="73"/>
      <c r="TSW2199" s="62"/>
      <c r="TSY2199" s="73"/>
      <c r="TTA2199" s="62"/>
      <c r="TTC2199" s="73"/>
      <c r="TTE2199" s="62"/>
      <c r="TTG2199" s="73"/>
      <c r="TTI2199" s="62"/>
      <c r="TTK2199" s="73"/>
      <c r="TTM2199" s="62"/>
      <c r="TTO2199" s="73"/>
      <c r="TTQ2199" s="62"/>
      <c r="TTS2199" s="73"/>
      <c r="TTU2199" s="62"/>
      <c r="TTW2199" s="73"/>
      <c r="TTY2199" s="62"/>
      <c r="TUA2199" s="73"/>
      <c r="TUC2199" s="62"/>
      <c r="TUE2199" s="73"/>
      <c r="TUG2199" s="62"/>
      <c r="TUI2199" s="73"/>
      <c r="TUK2199" s="62"/>
      <c r="TUM2199" s="73"/>
      <c r="TUO2199" s="62"/>
      <c r="TUQ2199" s="73"/>
      <c r="TUS2199" s="62"/>
      <c r="TUU2199" s="73"/>
      <c r="TUW2199" s="62"/>
      <c r="TUY2199" s="73"/>
      <c r="TVA2199" s="62"/>
      <c r="TVC2199" s="73"/>
      <c r="TVE2199" s="62"/>
      <c r="TVG2199" s="73"/>
      <c r="TVI2199" s="62"/>
      <c r="TVK2199" s="73"/>
      <c r="TVM2199" s="62"/>
      <c r="TVO2199" s="73"/>
      <c r="TVQ2199" s="62"/>
      <c r="TVS2199" s="73"/>
      <c r="TVU2199" s="62"/>
      <c r="TVW2199" s="73"/>
      <c r="TVY2199" s="62"/>
      <c r="TWA2199" s="73"/>
      <c r="TWC2199" s="62"/>
      <c r="TWE2199" s="73"/>
      <c r="TWG2199" s="62"/>
      <c r="TWI2199" s="73"/>
      <c r="TWK2199" s="62"/>
      <c r="TWM2199" s="73"/>
      <c r="TWO2199" s="62"/>
      <c r="TWQ2199" s="73"/>
      <c r="TWS2199" s="62"/>
      <c r="TWU2199" s="73"/>
      <c r="TWW2199" s="62"/>
      <c r="TWY2199" s="73"/>
      <c r="TXA2199" s="62"/>
      <c r="TXC2199" s="73"/>
      <c r="TXE2199" s="62"/>
      <c r="TXG2199" s="73"/>
      <c r="TXI2199" s="62"/>
      <c r="TXK2199" s="73"/>
      <c r="TXM2199" s="62"/>
      <c r="TXO2199" s="73"/>
      <c r="TXQ2199" s="62"/>
      <c r="TXS2199" s="73"/>
      <c r="TXU2199" s="62"/>
      <c r="TXW2199" s="73"/>
      <c r="TXY2199" s="62"/>
      <c r="TYA2199" s="73"/>
      <c r="TYC2199" s="62"/>
      <c r="TYE2199" s="73"/>
      <c r="TYG2199" s="62"/>
      <c r="TYI2199" s="73"/>
      <c r="TYK2199" s="62"/>
      <c r="TYM2199" s="73"/>
      <c r="TYO2199" s="62"/>
      <c r="TYQ2199" s="73"/>
      <c r="TYS2199" s="62"/>
      <c r="TYU2199" s="73"/>
      <c r="TYW2199" s="62"/>
      <c r="TYY2199" s="73"/>
      <c r="TZA2199" s="62"/>
      <c r="TZC2199" s="73"/>
      <c r="TZE2199" s="62"/>
      <c r="TZG2199" s="73"/>
      <c r="TZI2199" s="62"/>
      <c r="TZK2199" s="73"/>
      <c r="TZM2199" s="62"/>
      <c r="TZO2199" s="73"/>
      <c r="TZQ2199" s="62"/>
      <c r="TZS2199" s="73"/>
      <c r="TZU2199" s="62"/>
      <c r="TZW2199" s="73"/>
      <c r="TZY2199" s="62"/>
      <c r="UAA2199" s="73"/>
      <c r="UAC2199" s="62"/>
      <c r="UAE2199" s="73"/>
      <c r="UAG2199" s="62"/>
      <c r="UAI2199" s="73"/>
      <c r="UAK2199" s="62"/>
      <c r="UAM2199" s="73"/>
      <c r="UAO2199" s="62"/>
      <c r="UAQ2199" s="73"/>
      <c r="UAS2199" s="62"/>
      <c r="UAU2199" s="73"/>
      <c r="UAW2199" s="62"/>
      <c r="UAY2199" s="73"/>
      <c r="UBA2199" s="62"/>
      <c r="UBC2199" s="73"/>
      <c r="UBE2199" s="62"/>
      <c r="UBG2199" s="73"/>
      <c r="UBI2199" s="62"/>
      <c r="UBK2199" s="73"/>
      <c r="UBM2199" s="62"/>
      <c r="UBO2199" s="73"/>
      <c r="UBQ2199" s="62"/>
      <c r="UBS2199" s="73"/>
      <c r="UBU2199" s="62"/>
      <c r="UBW2199" s="73"/>
      <c r="UBY2199" s="62"/>
      <c r="UCA2199" s="73"/>
      <c r="UCC2199" s="62"/>
      <c r="UCE2199" s="73"/>
      <c r="UCG2199" s="62"/>
      <c r="UCI2199" s="73"/>
      <c r="UCK2199" s="62"/>
      <c r="UCM2199" s="73"/>
      <c r="UCO2199" s="62"/>
      <c r="UCQ2199" s="73"/>
      <c r="UCS2199" s="62"/>
      <c r="UCU2199" s="73"/>
      <c r="UCW2199" s="62"/>
      <c r="UCY2199" s="73"/>
      <c r="UDA2199" s="62"/>
      <c r="UDC2199" s="73"/>
      <c r="UDE2199" s="62"/>
      <c r="UDG2199" s="73"/>
      <c r="UDI2199" s="62"/>
      <c r="UDK2199" s="73"/>
      <c r="UDM2199" s="62"/>
      <c r="UDO2199" s="73"/>
      <c r="UDQ2199" s="62"/>
      <c r="UDS2199" s="73"/>
      <c r="UDU2199" s="62"/>
      <c r="UDW2199" s="73"/>
      <c r="UDY2199" s="62"/>
      <c r="UEA2199" s="73"/>
      <c r="UEC2199" s="62"/>
      <c r="UEE2199" s="73"/>
      <c r="UEG2199" s="62"/>
      <c r="UEI2199" s="73"/>
      <c r="UEK2199" s="62"/>
      <c r="UEM2199" s="73"/>
      <c r="UEO2199" s="62"/>
      <c r="UEQ2199" s="73"/>
      <c r="UES2199" s="62"/>
      <c r="UEU2199" s="73"/>
      <c r="UEW2199" s="62"/>
      <c r="UEY2199" s="73"/>
      <c r="UFA2199" s="62"/>
      <c r="UFC2199" s="73"/>
      <c r="UFE2199" s="62"/>
      <c r="UFG2199" s="73"/>
      <c r="UFI2199" s="62"/>
      <c r="UFK2199" s="73"/>
      <c r="UFM2199" s="62"/>
      <c r="UFO2199" s="73"/>
      <c r="UFQ2199" s="62"/>
      <c r="UFS2199" s="73"/>
      <c r="UFU2199" s="62"/>
      <c r="UFW2199" s="73"/>
      <c r="UFY2199" s="62"/>
      <c r="UGA2199" s="73"/>
      <c r="UGC2199" s="62"/>
      <c r="UGE2199" s="73"/>
      <c r="UGG2199" s="62"/>
      <c r="UGI2199" s="73"/>
      <c r="UGK2199" s="62"/>
      <c r="UGM2199" s="73"/>
      <c r="UGO2199" s="62"/>
      <c r="UGQ2199" s="73"/>
      <c r="UGS2199" s="62"/>
      <c r="UGU2199" s="73"/>
      <c r="UGW2199" s="62"/>
      <c r="UGY2199" s="73"/>
      <c r="UHA2199" s="62"/>
      <c r="UHC2199" s="73"/>
      <c r="UHE2199" s="62"/>
      <c r="UHG2199" s="73"/>
      <c r="UHI2199" s="62"/>
      <c r="UHK2199" s="73"/>
      <c r="UHM2199" s="62"/>
      <c r="UHO2199" s="73"/>
      <c r="UHQ2199" s="62"/>
      <c r="UHS2199" s="73"/>
      <c r="UHU2199" s="62"/>
      <c r="UHW2199" s="73"/>
      <c r="UHY2199" s="62"/>
      <c r="UIA2199" s="73"/>
      <c r="UIC2199" s="62"/>
      <c r="UIE2199" s="73"/>
      <c r="UIG2199" s="62"/>
      <c r="UII2199" s="73"/>
      <c r="UIK2199" s="62"/>
      <c r="UIM2199" s="73"/>
      <c r="UIO2199" s="62"/>
      <c r="UIQ2199" s="73"/>
      <c r="UIS2199" s="62"/>
      <c r="UIU2199" s="73"/>
      <c r="UIW2199" s="62"/>
      <c r="UIY2199" s="73"/>
      <c r="UJA2199" s="62"/>
      <c r="UJC2199" s="73"/>
      <c r="UJE2199" s="62"/>
      <c r="UJG2199" s="73"/>
      <c r="UJI2199" s="62"/>
      <c r="UJK2199" s="73"/>
      <c r="UJM2199" s="62"/>
      <c r="UJO2199" s="73"/>
      <c r="UJQ2199" s="62"/>
      <c r="UJS2199" s="73"/>
      <c r="UJU2199" s="62"/>
      <c r="UJW2199" s="73"/>
      <c r="UJY2199" s="62"/>
      <c r="UKA2199" s="73"/>
      <c r="UKC2199" s="62"/>
      <c r="UKE2199" s="73"/>
      <c r="UKG2199" s="62"/>
      <c r="UKI2199" s="73"/>
      <c r="UKK2199" s="62"/>
      <c r="UKM2199" s="73"/>
      <c r="UKO2199" s="62"/>
      <c r="UKQ2199" s="73"/>
      <c r="UKS2199" s="62"/>
      <c r="UKU2199" s="73"/>
      <c r="UKW2199" s="62"/>
      <c r="UKY2199" s="73"/>
      <c r="ULA2199" s="62"/>
      <c r="ULC2199" s="73"/>
      <c r="ULE2199" s="62"/>
      <c r="ULG2199" s="73"/>
      <c r="ULI2199" s="62"/>
      <c r="ULK2199" s="73"/>
      <c r="ULM2199" s="62"/>
      <c r="ULO2199" s="73"/>
      <c r="ULQ2199" s="62"/>
      <c r="ULS2199" s="73"/>
      <c r="ULU2199" s="62"/>
      <c r="ULW2199" s="73"/>
      <c r="ULY2199" s="62"/>
      <c r="UMA2199" s="73"/>
      <c r="UMC2199" s="62"/>
      <c r="UME2199" s="73"/>
      <c r="UMG2199" s="62"/>
      <c r="UMI2199" s="73"/>
      <c r="UMK2199" s="62"/>
      <c r="UMM2199" s="73"/>
      <c r="UMO2199" s="62"/>
      <c r="UMQ2199" s="73"/>
      <c r="UMS2199" s="62"/>
      <c r="UMU2199" s="73"/>
      <c r="UMW2199" s="62"/>
      <c r="UMY2199" s="73"/>
      <c r="UNA2199" s="62"/>
      <c r="UNC2199" s="73"/>
      <c r="UNE2199" s="62"/>
      <c r="UNG2199" s="73"/>
      <c r="UNI2199" s="62"/>
      <c r="UNK2199" s="73"/>
      <c r="UNM2199" s="62"/>
      <c r="UNO2199" s="73"/>
      <c r="UNQ2199" s="62"/>
      <c r="UNS2199" s="73"/>
      <c r="UNU2199" s="62"/>
      <c r="UNW2199" s="73"/>
      <c r="UNY2199" s="62"/>
      <c r="UOA2199" s="73"/>
      <c r="UOC2199" s="62"/>
      <c r="UOE2199" s="73"/>
      <c r="UOG2199" s="62"/>
      <c r="UOI2199" s="73"/>
      <c r="UOK2199" s="62"/>
      <c r="UOM2199" s="73"/>
      <c r="UOO2199" s="62"/>
      <c r="UOQ2199" s="73"/>
      <c r="UOS2199" s="62"/>
      <c r="UOU2199" s="73"/>
      <c r="UOW2199" s="62"/>
      <c r="UOY2199" s="73"/>
      <c r="UPA2199" s="62"/>
      <c r="UPC2199" s="73"/>
      <c r="UPE2199" s="62"/>
      <c r="UPG2199" s="73"/>
      <c r="UPI2199" s="62"/>
      <c r="UPK2199" s="73"/>
      <c r="UPM2199" s="62"/>
      <c r="UPO2199" s="73"/>
      <c r="UPQ2199" s="62"/>
      <c r="UPS2199" s="73"/>
      <c r="UPU2199" s="62"/>
      <c r="UPW2199" s="73"/>
      <c r="UPY2199" s="62"/>
      <c r="UQA2199" s="73"/>
      <c r="UQC2199" s="62"/>
      <c r="UQE2199" s="73"/>
      <c r="UQG2199" s="62"/>
      <c r="UQI2199" s="73"/>
      <c r="UQK2199" s="62"/>
      <c r="UQM2199" s="73"/>
      <c r="UQO2199" s="62"/>
      <c r="UQQ2199" s="73"/>
      <c r="UQS2199" s="62"/>
      <c r="UQU2199" s="73"/>
      <c r="UQW2199" s="62"/>
      <c r="UQY2199" s="73"/>
      <c r="URA2199" s="62"/>
      <c r="URC2199" s="73"/>
      <c r="URE2199" s="62"/>
      <c r="URG2199" s="73"/>
      <c r="URI2199" s="62"/>
      <c r="URK2199" s="73"/>
      <c r="URM2199" s="62"/>
      <c r="URO2199" s="73"/>
      <c r="URQ2199" s="62"/>
      <c r="URS2199" s="73"/>
      <c r="URU2199" s="62"/>
      <c r="URW2199" s="73"/>
      <c r="URY2199" s="62"/>
      <c r="USA2199" s="73"/>
      <c r="USC2199" s="62"/>
      <c r="USE2199" s="73"/>
      <c r="USG2199" s="62"/>
      <c r="USI2199" s="73"/>
      <c r="USK2199" s="62"/>
      <c r="USM2199" s="73"/>
      <c r="USO2199" s="62"/>
      <c r="USQ2199" s="73"/>
      <c r="USS2199" s="62"/>
      <c r="USU2199" s="73"/>
      <c r="USW2199" s="62"/>
      <c r="USY2199" s="73"/>
      <c r="UTA2199" s="62"/>
      <c r="UTC2199" s="73"/>
      <c r="UTE2199" s="62"/>
      <c r="UTG2199" s="73"/>
      <c r="UTI2199" s="62"/>
      <c r="UTK2199" s="73"/>
      <c r="UTM2199" s="62"/>
      <c r="UTO2199" s="73"/>
      <c r="UTQ2199" s="62"/>
      <c r="UTS2199" s="73"/>
      <c r="UTU2199" s="62"/>
      <c r="UTW2199" s="73"/>
      <c r="UTY2199" s="62"/>
      <c r="UUA2199" s="73"/>
      <c r="UUC2199" s="62"/>
      <c r="UUE2199" s="73"/>
      <c r="UUG2199" s="62"/>
      <c r="UUI2199" s="73"/>
      <c r="UUK2199" s="62"/>
      <c r="UUM2199" s="73"/>
      <c r="UUO2199" s="62"/>
      <c r="UUQ2199" s="73"/>
      <c r="UUS2199" s="62"/>
      <c r="UUU2199" s="73"/>
      <c r="UUW2199" s="62"/>
      <c r="UUY2199" s="73"/>
      <c r="UVA2199" s="62"/>
      <c r="UVC2199" s="73"/>
      <c r="UVE2199" s="62"/>
      <c r="UVG2199" s="73"/>
      <c r="UVI2199" s="62"/>
      <c r="UVK2199" s="73"/>
      <c r="UVM2199" s="62"/>
      <c r="UVO2199" s="73"/>
      <c r="UVQ2199" s="62"/>
      <c r="UVS2199" s="73"/>
      <c r="UVU2199" s="62"/>
      <c r="UVW2199" s="73"/>
      <c r="UVY2199" s="62"/>
      <c r="UWA2199" s="73"/>
      <c r="UWC2199" s="62"/>
      <c r="UWE2199" s="73"/>
      <c r="UWG2199" s="62"/>
      <c r="UWI2199" s="73"/>
      <c r="UWK2199" s="62"/>
      <c r="UWM2199" s="73"/>
      <c r="UWO2199" s="62"/>
      <c r="UWQ2199" s="73"/>
      <c r="UWS2199" s="62"/>
      <c r="UWU2199" s="73"/>
      <c r="UWW2199" s="62"/>
      <c r="UWY2199" s="73"/>
      <c r="UXA2199" s="62"/>
      <c r="UXC2199" s="73"/>
      <c r="UXE2199" s="62"/>
      <c r="UXG2199" s="73"/>
      <c r="UXI2199" s="62"/>
      <c r="UXK2199" s="73"/>
      <c r="UXM2199" s="62"/>
      <c r="UXO2199" s="73"/>
      <c r="UXQ2199" s="62"/>
      <c r="UXS2199" s="73"/>
      <c r="UXU2199" s="62"/>
      <c r="UXW2199" s="73"/>
      <c r="UXY2199" s="62"/>
      <c r="UYA2199" s="73"/>
      <c r="UYC2199" s="62"/>
      <c r="UYE2199" s="73"/>
      <c r="UYG2199" s="62"/>
      <c r="UYI2199" s="73"/>
      <c r="UYK2199" s="62"/>
      <c r="UYM2199" s="73"/>
      <c r="UYO2199" s="62"/>
      <c r="UYQ2199" s="73"/>
      <c r="UYS2199" s="62"/>
      <c r="UYU2199" s="73"/>
      <c r="UYW2199" s="62"/>
      <c r="UYY2199" s="73"/>
      <c r="UZA2199" s="62"/>
      <c r="UZC2199" s="73"/>
      <c r="UZE2199" s="62"/>
      <c r="UZG2199" s="73"/>
      <c r="UZI2199" s="62"/>
      <c r="UZK2199" s="73"/>
      <c r="UZM2199" s="62"/>
      <c r="UZO2199" s="73"/>
      <c r="UZQ2199" s="62"/>
      <c r="UZS2199" s="73"/>
      <c r="UZU2199" s="62"/>
      <c r="UZW2199" s="73"/>
      <c r="UZY2199" s="62"/>
      <c r="VAA2199" s="73"/>
      <c r="VAC2199" s="62"/>
      <c r="VAE2199" s="73"/>
      <c r="VAG2199" s="62"/>
      <c r="VAI2199" s="73"/>
      <c r="VAK2199" s="62"/>
      <c r="VAM2199" s="73"/>
      <c r="VAO2199" s="62"/>
      <c r="VAQ2199" s="73"/>
      <c r="VAS2199" s="62"/>
      <c r="VAU2199" s="73"/>
      <c r="VAW2199" s="62"/>
      <c r="VAY2199" s="73"/>
      <c r="VBA2199" s="62"/>
      <c r="VBC2199" s="73"/>
      <c r="VBE2199" s="62"/>
      <c r="VBG2199" s="73"/>
      <c r="VBI2199" s="62"/>
      <c r="VBK2199" s="73"/>
      <c r="VBM2199" s="62"/>
      <c r="VBO2199" s="73"/>
      <c r="VBQ2199" s="62"/>
      <c r="VBS2199" s="73"/>
      <c r="VBU2199" s="62"/>
      <c r="VBW2199" s="73"/>
      <c r="VBY2199" s="62"/>
      <c r="VCA2199" s="73"/>
      <c r="VCC2199" s="62"/>
      <c r="VCE2199" s="73"/>
      <c r="VCG2199" s="62"/>
      <c r="VCI2199" s="73"/>
      <c r="VCK2199" s="62"/>
      <c r="VCM2199" s="73"/>
      <c r="VCO2199" s="62"/>
      <c r="VCQ2199" s="73"/>
      <c r="VCS2199" s="62"/>
      <c r="VCU2199" s="73"/>
      <c r="VCW2199" s="62"/>
      <c r="VCY2199" s="73"/>
      <c r="VDA2199" s="62"/>
      <c r="VDC2199" s="73"/>
      <c r="VDE2199" s="62"/>
      <c r="VDG2199" s="73"/>
      <c r="VDI2199" s="62"/>
      <c r="VDK2199" s="73"/>
      <c r="VDM2199" s="62"/>
      <c r="VDO2199" s="73"/>
      <c r="VDQ2199" s="62"/>
      <c r="VDS2199" s="73"/>
      <c r="VDU2199" s="62"/>
      <c r="VDW2199" s="73"/>
      <c r="VDY2199" s="62"/>
      <c r="VEA2199" s="73"/>
      <c r="VEC2199" s="62"/>
      <c r="VEE2199" s="73"/>
      <c r="VEG2199" s="62"/>
      <c r="VEI2199" s="73"/>
      <c r="VEK2199" s="62"/>
      <c r="VEM2199" s="73"/>
      <c r="VEO2199" s="62"/>
      <c r="VEQ2199" s="73"/>
      <c r="VES2199" s="62"/>
      <c r="VEU2199" s="73"/>
      <c r="VEW2199" s="62"/>
      <c r="VEY2199" s="73"/>
      <c r="VFA2199" s="62"/>
      <c r="VFC2199" s="73"/>
      <c r="VFE2199" s="62"/>
      <c r="VFG2199" s="73"/>
      <c r="VFI2199" s="62"/>
      <c r="VFK2199" s="73"/>
      <c r="VFM2199" s="62"/>
      <c r="VFO2199" s="73"/>
      <c r="VFQ2199" s="62"/>
      <c r="VFS2199" s="73"/>
      <c r="VFU2199" s="62"/>
      <c r="VFW2199" s="73"/>
      <c r="VFY2199" s="62"/>
      <c r="VGA2199" s="73"/>
      <c r="VGC2199" s="62"/>
      <c r="VGE2199" s="73"/>
      <c r="VGG2199" s="62"/>
      <c r="VGI2199" s="73"/>
      <c r="VGK2199" s="62"/>
      <c r="VGM2199" s="73"/>
      <c r="VGO2199" s="62"/>
      <c r="VGQ2199" s="73"/>
      <c r="VGS2199" s="62"/>
      <c r="VGU2199" s="73"/>
      <c r="VGW2199" s="62"/>
      <c r="VGY2199" s="73"/>
      <c r="VHA2199" s="62"/>
      <c r="VHC2199" s="73"/>
      <c r="VHE2199" s="62"/>
      <c r="VHG2199" s="73"/>
      <c r="VHI2199" s="62"/>
      <c r="VHK2199" s="73"/>
      <c r="VHM2199" s="62"/>
      <c r="VHO2199" s="73"/>
      <c r="VHQ2199" s="62"/>
      <c r="VHS2199" s="73"/>
      <c r="VHU2199" s="62"/>
      <c r="VHW2199" s="73"/>
      <c r="VHY2199" s="62"/>
      <c r="VIA2199" s="73"/>
      <c r="VIC2199" s="62"/>
      <c r="VIE2199" s="73"/>
      <c r="VIG2199" s="62"/>
      <c r="VII2199" s="73"/>
      <c r="VIK2199" s="62"/>
      <c r="VIM2199" s="73"/>
      <c r="VIO2199" s="62"/>
      <c r="VIQ2199" s="73"/>
      <c r="VIS2199" s="62"/>
      <c r="VIU2199" s="73"/>
      <c r="VIW2199" s="62"/>
      <c r="VIY2199" s="73"/>
      <c r="VJA2199" s="62"/>
      <c r="VJC2199" s="73"/>
      <c r="VJE2199" s="62"/>
      <c r="VJG2199" s="73"/>
      <c r="VJI2199" s="62"/>
      <c r="VJK2199" s="73"/>
      <c r="VJM2199" s="62"/>
      <c r="VJO2199" s="73"/>
      <c r="VJQ2199" s="62"/>
      <c r="VJS2199" s="73"/>
      <c r="VJU2199" s="62"/>
      <c r="VJW2199" s="73"/>
      <c r="VJY2199" s="62"/>
      <c r="VKA2199" s="73"/>
      <c r="VKC2199" s="62"/>
      <c r="VKE2199" s="73"/>
      <c r="VKG2199" s="62"/>
      <c r="VKI2199" s="73"/>
      <c r="VKK2199" s="62"/>
      <c r="VKM2199" s="73"/>
      <c r="VKO2199" s="62"/>
      <c r="VKQ2199" s="73"/>
      <c r="VKS2199" s="62"/>
      <c r="VKU2199" s="73"/>
      <c r="VKW2199" s="62"/>
      <c r="VKY2199" s="73"/>
      <c r="VLA2199" s="62"/>
      <c r="VLC2199" s="73"/>
      <c r="VLE2199" s="62"/>
      <c r="VLG2199" s="73"/>
      <c r="VLI2199" s="62"/>
      <c r="VLK2199" s="73"/>
      <c r="VLM2199" s="62"/>
      <c r="VLO2199" s="73"/>
      <c r="VLQ2199" s="62"/>
      <c r="VLS2199" s="73"/>
      <c r="VLU2199" s="62"/>
      <c r="VLW2199" s="73"/>
      <c r="VLY2199" s="62"/>
      <c r="VMA2199" s="73"/>
      <c r="VMC2199" s="62"/>
      <c r="VME2199" s="73"/>
      <c r="VMG2199" s="62"/>
      <c r="VMI2199" s="73"/>
      <c r="VMK2199" s="62"/>
      <c r="VMM2199" s="73"/>
      <c r="VMO2199" s="62"/>
      <c r="VMQ2199" s="73"/>
      <c r="VMS2199" s="62"/>
      <c r="VMU2199" s="73"/>
      <c r="VMW2199" s="62"/>
      <c r="VMY2199" s="73"/>
      <c r="VNA2199" s="62"/>
      <c r="VNC2199" s="73"/>
      <c r="VNE2199" s="62"/>
      <c r="VNG2199" s="73"/>
      <c r="VNI2199" s="62"/>
      <c r="VNK2199" s="73"/>
      <c r="VNM2199" s="62"/>
      <c r="VNO2199" s="73"/>
      <c r="VNQ2199" s="62"/>
      <c r="VNS2199" s="73"/>
      <c r="VNU2199" s="62"/>
      <c r="VNW2199" s="73"/>
      <c r="VNY2199" s="62"/>
      <c r="VOA2199" s="73"/>
      <c r="VOC2199" s="62"/>
      <c r="VOE2199" s="73"/>
      <c r="VOG2199" s="62"/>
      <c r="VOI2199" s="73"/>
      <c r="VOK2199" s="62"/>
      <c r="VOM2199" s="73"/>
      <c r="VOO2199" s="62"/>
      <c r="VOQ2199" s="73"/>
      <c r="VOS2199" s="62"/>
      <c r="VOU2199" s="73"/>
      <c r="VOW2199" s="62"/>
      <c r="VOY2199" s="73"/>
      <c r="VPA2199" s="62"/>
      <c r="VPC2199" s="73"/>
      <c r="VPE2199" s="62"/>
      <c r="VPG2199" s="73"/>
      <c r="VPI2199" s="62"/>
      <c r="VPK2199" s="73"/>
      <c r="VPM2199" s="62"/>
      <c r="VPO2199" s="73"/>
      <c r="VPQ2199" s="62"/>
      <c r="VPS2199" s="73"/>
      <c r="VPU2199" s="62"/>
      <c r="VPW2199" s="73"/>
      <c r="VPY2199" s="62"/>
      <c r="VQA2199" s="73"/>
      <c r="VQC2199" s="62"/>
      <c r="VQE2199" s="73"/>
      <c r="VQG2199" s="62"/>
      <c r="VQI2199" s="73"/>
      <c r="VQK2199" s="62"/>
      <c r="VQM2199" s="73"/>
      <c r="VQO2199" s="62"/>
      <c r="VQQ2199" s="73"/>
      <c r="VQS2199" s="62"/>
      <c r="VQU2199" s="73"/>
      <c r="VQW2199" s="62"/>
      <c r="VQY2199" s="73"/>
      <c r="VRA2199" s="62"/>
      <c r="VRC2199" s="73"/>
      <c r="VRE2199" s="62"/>
      <c r="VRG2199" s="73"/>
      <c r="VRI2199" s="62"/>
      <c r="VRK2199" s="73"/>
      <c r="VRM2199" s="62"/>
      <c r="VRO2199" s="73"/>
      <c r="VRQ2199" s="62"/>
      <c r="VRS2199" s="73"/>
      <c r="VRU2199" s="62"/>
      <c r="VRW2199" s="73"/>
      <c r="VRY2199" s="62"/>
      <c r="VSA2199" s="73"/>
      <c r="VSC2199" s="62"/>
      <c r="VSE2199" s="73"/>
      <c r="VSG2199" s="62"/>
      <c r="VSI2199" s="73"/>
      <c r="VSK2199" s="62"/>
      <c r="VSM2199" s="73"/>
      <c r="VSO2199" s="62"/>
      <c r="VSQ2199" s="73"/>
      <c r="VSS2199" s="62"/>
      <c r="VSU2199" s="73"/>
      <c r="VSW2199" s="62"/>
      <c r="VSY2199" s="73"/>
      <c r="VTA2199" s="62"/>
      <c r="VTC2199" s="73"/>
      <c r="VTE2199" s="62"/>
      <c r="VTG2199" s="73"/>
      <c r="VTI2199" s="62"/>
      <c r="VTK2199" s="73"/>
      <c r="VTM2199" s="62"/>
      <c r="VTO2199" s="73"/>
      <c r="VTQ2199" s="62"/>
      <c r="VTS2199" s="73"/>
      <c r="VTU2199" s="62"/>
      <c r="VTW2199" s="73"/>
      <c r="VTY2199" s="62"/>
      <c r="VUA2199" s="73"/>
      <c r="VUC2199" s="62"/>
      <c r="VUE2199" s="73"/>
      <c r="VUG2199" s="62"/>
      <c r="VUI2199" s="73"/>
      <c r="VUK2199" s="62"/>
      <c r="VUM2199" s="73"/>
      <c r="VUO2199" s="62"/>
      <c r="VUQ2199" s="73"/>
      <c r="VUS2199" s="62"/>
      <c r="VUU2199" s="73"/>
      <c r="VUW2199" s="62"/>
      <c r="VUY2199" s="73"/>
      <c r="VVA2199" s="62"/>
      <c r="VVC2199" s="73"/>
      <c r="VVE2199" s="62"/>
      <c r="VVG2199" s="73"/>
      <c r="VVI2199" s="62"/>
      <c r="VVK2199" s="73"/>
      <c r="VVM2199" s="62"/>
      <c r="VVO2199" s="73"/>
      <c r="VVQ2199" s="62"/>
      <c r="VVS2199" s="73"/>
      <c r="VVU2199" s="62"/>
      <c r="VVW2199" s="73"/>
      <c r="VVY2199" s="62"/>
      <c r="VWA2199" s="73"/>
      <c r="VWC2199" s="62"/>
      <c r="VWE2199" s="73"/>
      <c r="VWG2199" s="62"/>
      <c r="VWI2199" s="73"/>
      <c r="VWK2199" s="62"/>
      <c r="VWM2199" s="73"/>
      <c r="VWO2199" s="62"/>
      <c r="VWQ2199" s="73"/>
      <c r="VWS2199" s="62"/>
      <c r="VWU2199" s="73"/>
      <c r="VWW2199" s="62"/>
      <c r="VWY2199" s="73"/>
      <c r="VXA2199" s="62"/>
      <c r="VXC2199" s="73"/>
      <c r="VXE2199" s="62"/>
      <c r="VXG2199" s="73"/>
      <c r="VXI2199" s="62"/>
      <c r="VXK2199" s="73"/>
      <c r="VXM2199" s="62"/>
      <c r="VXO2199" s="73"/>
      <c r="VXQ2199" s="62"/>
      <c r="VXS2199" s="73"/>
      <c r="VXU2199" s="62"/>
      <c r="VXW2199" s="73"/>
      <c r="VXY2199" s="62"/>
      <c r="VYA2199" s="73"/>
      <c r="VYC2199" s="62"/>
      <c r="VYE2199" s="73"/>
      <c r="VYG2199" s="62"/>
      <c r="VYI2199" s="73"/>
      <c r="VYK2199" s="62"/>
      <c r="VYM2199" s="73"/>
      <c r="VYO2199" s="62"/>
      <c r="VYQ2199" s="73"/>
      <c r="VYS2199" s="62"/>
      <c r="VYU2199" s="73"/>
      <c r="VYW2199" s="62"/>
      <c r="VYY2199" s="73"/>
      <c r="VZA2199" s="62"/>
      <c r="VZC2199" s="73"/>
      <c r="VZE2199" s="62"/>
      <c r="VZG2199" s="73"/>
      <c r="VZI2199" s="62"/>
      <c r="VZK2199" s="73"/>
      <c r="VZM2199" s="62"/>
      <c r="VZO2199" s="73"/>
      <c r="VZQ2199" s="62"/>
      <c r="VZS2199" s="73"/>
      <c r="VZU2199" s="62"/>
      <c r="VZW2199" s="73"/>
      <c r="VZY2199" s="62"/>
      <c r="WAA2199" s="73"/>
      <c r="WAC2199" s="62"/>
      <c r="WAE2199" s="73"/>
      <c r="WAG2199" s="62"/>
      <c r="WAI2199" s="73"/>
      <c r="WAK2199" s="62"/>
      <c r="WAM2199" s="73"/>
      <c r="WAO2199" s="62"/>
      <c r="WAQ2199" s="73"/>
      <c r="WAS2199" s="62"/>
      <c r="WAU2199" s="73"/>
      <c r="WAW2199" s="62"/>
      <c r="WAY2199" s="73"/>
      <c r="WBA2199" s="62"/>
      <c r="WBC2199" s="73"/>
      <c r="WBE2199" s="62"/>
      <c r="WBG2199" s="73"/>
      <c r="WBI2199" s="62"/>
      <c r="WBK2199" s="73"/>
      <c r="WBM2199" s="62"/>
      <c r="WBO2199" s="73"/>
      <c r="WBQ2199" s="62"/>
      <c r="WBS2199" s="73"/>
      <c r="WBU2199" s="62"/>
      <c r="WBW2199" s="73"/>
      <c r="WBY2199" s="62"/>
      <c r="WCA2199" s="73"/>
      <c r="WCC2199" s="62"/>
      <c r="WCE2199" s="73"/>
      <c r="WCG2199" s="62"/>
      <c r="WCI2199" s="73"/>
      <c r="WCK2199" s="62"/>
      <c r="WCM2199" s="73"/>
      <c r="WCO2199" s="62"/>
      <c r="WCQ2199" s="73"/>
      <c r="WCS2199" s="62"/>
      <c r="WCU2199" s="73"/>
      <c r="WCW2199" s="62"/>
      <c r="WCY2199" s="73"/>
      <c r="WDA2199" s="62"/>
      <c r="WDC2199" s="73"/>
      <c r="WDE2199" s="62"/>
      <c r="WDG2199" s="73"/>
      <c r="WDI2199" s="62"/>
      <c r="WDK2199" s="73"/>
      <c r="WDM2199" s="62"/>
      <c r="WDO2199" s="73"/>
      <c r="WDQ2199" s="62"/>
      <c r="WDS2199" s="73"/>
      <c r="WDU2199" s="62"/>
      <c r="WDW2199" s="73"/>
      <c r="WDY2199" s="62"/>
      <c r="WEA2199" s="73"/>
      <c r="WEC2199" s="62"/>
      <c r="WEE2199" s="73"/>
      <c r="WEG2199" s="62"/>
      <c r="WEI2199" s="73"/>
      <c r="WEK2199" s="62"/>
      <c r="WEM2199" s="73"/>
      <c r="WEO2199" s="62"/>
      <c r="WEQ2199" s="73"/>
      <c r="WES2199" s="62"/>
      <c r="WEU2199" s="73"/>
      <c r="WEW2199" s="62"/>
      <c r="WEY2199" s="73"/>
      <c r="WFA2199" s="62"/>
      <c r="WFC2199" s="73"/>
      <c r="WFE2199" s="62"/>
      <c r="WFG2199" s="73"/>
      <c r="WFI2199" s="62"/>
      <c r="WFK2199" s="73"/>
      <c r="WFM2199" s="62"/>
      <c r="WFO2199" s="73"/>
      <c r="WFQ2199" s="62"/>
      <c r="WFS2199" s="73"/>
      <c r="WFU2199" s="62"/>
      <c r="WFW2199" s="73"/>
      <c r="WFY2199" s="62"/>
      <c r="WGA2199" s="73"/>
      <c r="WGC2199" s="62"/>
      <c r="WGE2199" s="73"/>
      <c r="WGG2199" s="62"/>
      <c r="WGI2199" s="73"/>
      <c r="WGK2199" s="62"/>
      <c r="WGM2199" s="73"/>
      <c r="WGO2199" s="62"/>
      <c r="WGQ2199" s="73"/>
      <c r="WGS2199" s="62"/>
      <c r="WGU2199" s="73"/>
      <c r="WGW2199" s="62"/>
      <c r="WGY2199" s="73"/>
      <c r="WHA2199" s="62"/>
      <c r="WHC2199" s="73"/>
      <c r="WHE2199" s="62"/>
      <c r="WHG2199" s="73"/>
      <c r="WHI2199" s="62"/>
      <c r="WHK2199" s="73"/>
      <c r="WHM2199" s="62"/>
      <c r="WHO2199" s="73"/>
      <c r="WHQ2199" s="62"/>
      <c r="WHS2199" s="73"/>
      <c r="WHU2199" s="62"/>
      <c r="WHW2199" s="73"/>
      <c r="WHY2199" s="62"/>
      <c r="WIA2199" s="73"/>
      <c r="WIC2199" s="62"/>
      <c r="WIE2199" s="73"/>
      <c r="WIG2199" s="62"/>
      <c r="WII2199" s="73"/>
      <c r="WIK2199" s="62"/>
      <c r="WIM2199" s="73"/>
      <c r="WIO2199" s="62"/>
      <c r="WIQ2199" s="73"/>
      <c r="WIS2199" s="62"/>
      <c r="WIU2199" s="73"/>
      <c r="WIW2199" s="62"/>
      <c r="WIY2199" s="73"/>
      <c r="WJA2199" s="62"/>
      <c r="WJC2199" s="73"/>
      <c r="WJE2199" s="62"/>
      <c r="WJG2199" s="73"/>
      <c r="WJI2199" s="62"/>
      <c r="WJK2199" s="73"/>
      <c r="WJM2199" s="62"/>
      <c r="WJO2199" s="73"/>
      <c r="WJQ2199" s="62"/>
      <c r="WJS2199" s="73"/>
      <c r="WJU2199" s="62"/>
      <c r="WJW2199" s="73"/>
      <c r="WJY2199" s="62"/>
      <c r="WKA2199" s="73"/>
      <c r="WKC2199" s="62"/>
      <c r="WKE2199" s="73"/>
      <c r="WKG2199" s="62"/>
      <c r="WKI2199" s="73"/>
      <c r="WKK2199" s="62"/>
      <c r="WKM2199" s="73"/>
      <c r="WKO2199" s="62"/>
      <c r="WKQ2199" s="73"/>
      <c r="WKS2199" s="62"/>
      <c r="WKU2199" s="73"/>
      <c r="WKW2199" s="62"/>
      <c r="WKY2199" s="73"/>
      <c r="WLA2199" s="62"/>
      <c r="WLC2199" s="73"/>
      <c r="WLE2199" s="62"/>
      <c r="WLG2199" s="73"/>
      <c r="WLI2199" s="62"/>
      <c r="WLK2199" s="73"/>
      <c r="WLM2199" s="62"/>
      <c r="WLO2199" s="73"/>
      <c r="WLQ2199" s="62"/>
      <c r="WLS2199" s="73"/>
      <c r="WLU2199" s="62"/>
      <c r="WLW2199" s="73"/>
      <c r="WLY2199" s="62"/>
      <c r="WMA2199" s="73"/>
      <c r="WMC2199" s="62"/>
      <c r="WME2199" s="73"/>
      <c r="WMG2199" s="62"/>
      <c r="WMI2199" s="73"/>
      <c r="WMK2199" s="62"/>
      <c r="WMM2199" s="73"/>
      <c r="WMO2199" s="62"/>
      <c r="WMQ2199" s="73"/>
      <c r="WMS2199" s="62"/>
      <c r="WMU2199" s="73"/>
      <c r="WMW2199" s="62"/>
      <c r="WMY2199" s="73"/>
      <c r="WNA2199" s="62"/>
      <c r="WNC2199" s="73"/>
      <c r="WNE2199" s="62"/>
      <c r="WNG2199" s="73"/>
      <c r="WNI2199" s="62"/>
      <c r="WNK2199" s="73"/>
      <c r="WNM2199" s="62"/>
      <c r="WNO2199" s="73"/>
      <c r="WNQ2199" s="62"/>
      <c r="WNS2199" s="73"/>
      <c r="WNU2199" s="62"/>
      <c r="WNW2199" s="73"/>
      <c r="WNY2199" s="62"/>
      <c r="WOA2199" s="73"/>
      <c r="WOC2199" s="62"/>
      <c r="WOE2199" s="73"/>
      <c r="WOG2199" s="62"/>
      <c r="WOI2199" s="73"/>
      <c r="WOK2199" s="62"/>
      <c r="WOM2199" s="73"/>
      <c r="WOO2199" s="62"/>
      <c r="WOQ2199" s="73"/>
      <c r="WOS2199" s="62"/>
      <c r="WOU2199" s="73"/>
      <c r="WOW2199" s="62"/>
      <c r="WOY2199" s="73"/>
      <c r="WPA2199" s="62"/>
      <c r="WPC2199" s="73"/>
      <c r="WPE2199" s="62"/>
      <c r="WPG2199" s="73"/>
      <c r="WPI2199" s="62"/>
      <c r="WPK2199" s="73"/>
      <c r="WPM2199" s="62"/>
      <c r="WPO2199" s="73"/>
      <c r="WPQ2199" s="62"/>
      <c r="WPS2199" s="73"/>
      <c r="WPU2199" s="62"/>
      <c r="WPW2199" s="73"/>
      <c r="WPY2199" s="62"/>
      <c r="WQA2199" s="73"/>
      <c r="WQC2199" s="62"/>
      <c r="WQE2199" s="73"/>
      <c r="WQG2199" s="62"/>
      <c r="WQI2199" s="73"/>
      <c r="WQK2199" s="62"/>
      <c r="WQM2199" s="73"/>
      <c r="WQO2199" s="62"/>
      <c r="WQQ2199" s="73"/>
      <c r="WQS2199" s="62"/>
      <c r="WQU2199" s="73"/>
      <c r="WQW2199" s="62"/>
      <c r="WQY2199" s="73"/>
      <c r="WRA2199" s="62"/>
      <c r="WRC2199" s="73"/>
      <c r="WRE2199" s="62"/>
      <c r="WRG2199" s="73"/>
      <c r="WRI2199" s="62"/>
      <c r="WRK2199" s="73"/>
      <c r="WRM2199" s="62"/>
      <c r="WRO2199" s="73"/>
      <c r="WRQ2199" s="62"/>
      <c r="WRS2199" s="73"/>
      <c r="WRU2199" s="62"/>
      <c r="WRW2199" s="73"/>
      <c r="WRY2199" s="62"/>
      <c r="WSA2199" s="73"/>
      <c r="WSC2199" s="62"/>
      <c r="WSE2199" s="73"/>
      <c r="WSG2199" s="62"/>
      <c r="WSI2199" s="73"/>
      <c r="WSK2199" s="62"/>
      <c r="WSM2199" s="73"/>
      <c r="WSO2199" s="62"/>
      <c r="WSQ2199" s="73"/>
      <c r="WSS2199" s="62"/>
      <c r="WSU2199" s="73"/>
      <c r="WSW2199" s="62"/>
      <c r="WSY2199" s="73"/>
      <c r="WTA2199" s="62"/>
      <c r="WTC2199" s="73"/>
      <c r="WTE2199" s="62"/>
      <c r="WTG2199" s="73"/>
      <c r="WTI2199" s="62"/>
      <c r="WTK2199" s="73"/>
      <c r="WTM2199" s="62"/>
      <c r="WTO2199" s="73"/>
      <c r="WTQ2199" s="62"/>
      <c r="WTS2199" s="73"/>
      <c r="WTU2199" s="62"/>
      <c r="WTW2199" s="73"/>
      <c r="WTY2199" s="62"/>
      <c r="WUA2199" s="73"/>
      <c r="WUC2199" s="62"/>
      <c r="WUE2199" s="73"/>
      <c r="WUG2199" s="62"/>
      <c r="WUI2199" s="73"/>
      <c r="WUK2199" s="62"/>
      <c r="WUM2199" s="73"/>
      <c r="WUO2199" s="62"/>
      <c r="WUQ2199" s="73"/>
      <c r="WUS2199" s="62"/>
      <c r="WUU2199" s="73"/>
      <c r="WUW2199" s="62"/>
      <c r="WUY2199" s="73"/>
      <c r="WVA2199" s="62"/>
      <c r="WVC2199" s="73"/>
      <c r="WVE2199" s="62"/>
      <c r="WVG2199" s="73"/>
      <c r="WVI2199" s="62"/>
      <c r="WVK2199" s="73"/>
      <c r="WVM2199" s="62"/>
      <c r="WVO2199" s="73"/>
      <c r="WVQ2199" s="62"/>
      <c r="WVS2199" s="73"/>
      <c r="WVU2199" s="62"/>
      <c r="WVW2199" s="73"/>
      <c r="WVY2199" s="62"/>
      <c r="WWA2199" s="73"/>
      <c r="WWC2199" s="62"/>
      <c r="WWE2199" s="73"/>
      <c r="WWG2199" s="62"/>
      <c r="WWI2199" s="73"/>
      <c r="WWK2199" s="62"/>
      <c r="WWM2199" s="73"/>
      <c r="WWO2199" s="62"/>
      <c r="WWQ2199" s="73"/>
      <c r="WWS2199" s="62"/>
      <c r="WWU2199" s="73"/>
      <c r="WWW2199" s="62"/>
      <c r="WWY2199" s="73"/>
      <c r="WXA2199" s="62"/>
      <c r="WXC2199" s="73"/>
      <c r="WXE2199" s="62"/>
      <c r="WXG2199" s="73"/>
      <c r="WXI2199" s="62"/>
      <c r="WXK2199" s="73"/>
      <c r="WXM2199" s="62"/>
      <c r="WXO2199" s="73"/>
      <c r="WXQ2199" s="62"/>
      <c r="WXS2199" s="73"/>
      <c r="WXU2199" s="62"/>
      <c r="WXW2199" s="73"/>
      <c r="WXY2199" s="62"/>
      <c r="WYA2199" s="73"/>
      <c r="WYC2199" s="62"/>
      <c r="WYE2199" s="73"/>
      <c r="WYG2199" s="62"/>
      <c r="WYI2199" s="73"/>
      <c r="WYK2199" s="62"/>
      <c r="WYM2199" s="73"/>
      <c r="WYO2199" s="62"/>
      <c r="WYQ2199" s="73"/>
      <c r="WYS2199" s="62"/>
      <c r="WYU2199" s="73"/>
      <c r="WYW2199" s="62"/>
      <c r="WYY2199" s="73"/>
      <c r="WZA2199" s="62"/>
      <c r="WZC2199" s="73"/>
      <c r="WZE2199" s="62"/>
      <c r="WZG2199" s="73"/>
      <c r="WZI2199" s="62"/>
      <c r="WZK2199" s="73"/>
      <c r="WZM2199" s="62"/>
      <c r="WZO2199" s="73"/>
      <c r="WZQ2199" s="62"/>
      <c r="WZS2199" s="73"/>
      <c r="WZU2199" s="62"/>
      <c r="WZW2199" s="73"/>
      <c r="WZY2199" s="62"/>
      <c r="XAA2199" s="73"/>
      <c r="XAC2199" s="62"/>
      <c r="XAE2199" s="73"/>
      <c r="XAG2199" s="62"/>
      <c r="XAI2199" s="73"/>
      <c r="XAK2199" s="62"/>
      <c r="XAM2199" s="73"/>
      <c r="XAO2199" s="62"/>
      <c r="XAQ2199" s="73"/>
      <c r="XAS2199" s="62"/>
      <c r="XAU2199" s="73"/>
      <c r="XAW2199" s="62"/>
      <c r="XAY2199" s="73"/>
      <c r="XBA2199" s="62"/>
      <c r="XBC2199" s="73"/>
      <c r="XBE2199" s="62"/>
      <c r="XBG2199" s="73"/>
      <c r="XBI2199" s="62"/>
      <c r="XBK2199" s="73"/>
      <c r="XBM2199" s="62"/>
      <c r="XBO2199" s="73"/>
      <c r="XBQ2199" s="62"/>
      <c r="XBS2199" s="73"/>
      <c r="XBU2199" s="62"/>
      <c r="XBW2199" s="73"/>
      <c r="XBY2199" s="62"/>
      <c r="XCA2199" s="73"/>
      <c r="XCC2199" s="62"/>
      <c r="XCE2199" s="73"/>
      <c r="XCG2199" s="62"/>
      <c r="XCI2199" s="73"/>
      <c r="XCK2199" s="62"/>
      <c r="XCM2199" s="73"/>
      <c r="XCO2199" s="62"/>
      <c r="XCQ2199" s="73"/>
      <c r="XCS2199" s="62"/>
      <c r="XCU2199" s="73"/>
      <c r="XCW2199" s="62"/>
      <c r="XCY2199" s="73"/>
      <c r="XDA2199" s="62"/>
      <c r="XDC2199" s="73"/>
      <c r="XDE2199" s="62"/>
      <c r="XDG2199" s="73"/>
      <c r="XDI2199" s="62"/>
      <c r="XDK2199" s="73"/>
      <c r="XDM2199" s="62"/>
      <c r="XDO2199" s="73"/>
      <c r="XDQ2199" s="62"/>
      <c r="XDS2199" s="73"/>
      <c r="XDU2199" s="62"/>
      <c r="XDW2199" s="73"/>
      <c r="XDY2199" s="62"/>
      <c r="XEA2199" s="73"/>
      <c r="XEC2199" s="62"/>
      <c r="XEE2199" s="73"/>
      <c r="XEG2199" s="62"/>
      <c r="XEI2199" s="73"/>
      <c r="XEK2199" s="62"/>
      <c r="XEM2199" s="73"/>
      <c r="XEO2199" s="62"/>
      <c r="XEQ2199" s="73"/>
      <c r="XES2199" s="62"/>
      <c r="XEU2199" s="73"/>
      <c r="XEW2199" s="62"/>
      <c r="XEY2199" s="73"/>
      <c r="XFA2199" s="62"/>
      <c r="XFC2199" s="73"/>
    </row>
    <row r="2200" spans="1:1023 1025:2047 2049:3071 3073:4095 4097:5119 5121:6143 6145:7167 7169:8191 8193:9215 9217:10239 10241:11263 11265:12287 12289:13311 13313:14335 14337:15359 15361:16383" x14ac:dyDescent="0.3">
      <c r="A2200" s="62"/>
      <c r="E2200" s="62"/>
      <c r="G2200" s="73"/>
      <c r="I2200" s="62"/>
      <c r="K2200" s="73"/>
      <c r="M2200" s="62"/>
      <c r="O2200" s="73"/>
      <c r="Q2200" s="62"/>
      <c r="S2200" s="73"/>
      <c r="U2200" s="62"/>
      <c r="W2200" s="73"/>
      <c r="Y2200" s="62"/>
      <c r="AA2200" s="73"/>
      <c r="AC2200" s="62"/>
      <c r="AE2200" s="73"/>
      <c r="AG2200" s="62"/>
      <c r="AI2200" s="73"/>
      <c r="AK2200" s="62"/>
      <c r="AM2200" s="73"/>
      <c r="AO2200" s="62"/>
      <c r="AQ2200" s="73"/>
      <c r="AS2200" s="62"/>
      <c r="AU2200" s="73"/>
      <c r="AW2200" s="62"/>
      <c r="AY2200" s="73"/>
      <c r="BA2200" s="62"/>
      <c r="BC2200" s="73"/>
      <c r="BE2200" s="62"/>
      <c r="BG2200" s="73"/>
      <c r="BI2200" s="62"/>
      <c r="BK2200" s="73"/>
      <c r="BM2200" s="62"/>
      <c r="BO2200" s="73"/>
      <c r="BQ2200" s="62"/>
      <c r="BS2200" s="73"/>
      <c r="BU2200" s="62"/>
      <c r="BW2200" s="73"/>
      <c r="BY2200" s="62"/>
      <c r="CA2200" s="73"/>
      <c r="CC2200" s="62"/>
      <c r="CE2200" s="73"/>
      <c r="CG2200" s="62"/>
      <c r="CI2200" s="73"/>
      <c r="CK2200" s="62"/>
      <c r="CM2200" s="73"/>
      <c r="CO2200" s="62"/>
      <c r="CQ2200" s="73"/>
      <c r="CS2200" s="62"/>
      <c r="CU2200" s="73"/>
      <c r="CW2200" s="62"/>
      <c r="CY2200" s="73"/>
      <c r="DA2200" s="62"/>
      <c r="DC2200" s="73"/>
      <c r="DE2200" s="62"/>
      <c r="DG2200" s="73"/>
      <c r="DI2200" s="62"/>
      <c r="DK2200" s="73"/>
      <c r="DM2200" s="62"/>
      <c r="DO2200" s="73"/>
      <c r="DQ2200" s="62"/>
      <c r="DS2200" s="73"/>
      <c r="DU2200" s="62"/>
      <c r="DW2200" s="73"/>
      <c r="DY2200" s="62"/>
      <c r="EA2200" s="73"/>
      <c r="EC2200" s="62"/>
      <c r="EE2200" s="73"/>
      <c r="EG2200" s="62"/>
      <c r="EI2200" s="73"/>
      <c r="EK2200" s="62"/>
      <c r="EM2200" s="73"/>
      <c r="EO2200" s="62"/>
      <c r="EQ2200" s="73"/>
      <c r="ES2200" s="62"/>
      <c r="EU2200" s="73"/>
      <c r="EW2200" s="62"/>
      <c r="EY2200" s="73"/>
      <c r="FA2200" s="62"/>
      <c r="FC2200" s="73"/>
      <c r="FE2200" s="62"/>
      <c r="FG2200" s="73"/>
      <c r="FI2200" s="62"/>
      <c r="FK2200" s="73"/>
      <c r="FM2200" s="62"/>
      <c r="FO2200" s="73"/>
      <c r="FQ2200" s="62"/>
      <c r="FS2200" s="73"/>
      <c r="FU2200" s="62"/>
      <c r="FW2200" s="73"/>
      <c r="FY2200" s="62"/>
      <c r="GA2200" s="73"/>
      <c r="GC2200" s="62"/>
      <c r="GE2200" s="73"/>
      <c r="GG2200" s="62"/>
      <c r="GI2200" s="73"/>
      <c r="GK2200" s="62"/>
      <c r="GM2200" s="73"/>
      <c r="GO2200" s="62"/>
      <c r="GQ2200" s="73"/>
      <c r="GS2200" s="62"/>
      <c r="GU2200" s="73"/>
      <c r="GW2200" s="62"/>
      <c r="GY2200" s="73"/>
      <c r="HA2200" s="62"/>
      <c r="HC2200" s="73"/>
      <c r="HE2200" s="62"/>
      <c r="HG2200" s="73"/>
      <c r="HI2200" s="62"/>
      <c r="HK2200" s="73"/>
      <c r="HM2200" s="62"/>
      <c r="HO2200" s="73"/>
      <c r="HQ2200" s="62"/>
      <c r="HS2200" s="73"/>
      <c r="HU2200" s="62"/>
      <c r="HW2200" s="73"/>
      <c r="HY2200" s="62"/>
      <c r="IA2200" s="73"/>
      <c r="IC2200" s="62"/>
      <c r="IE2200" s="73"/>
      <c r="IG2200" s="62"/>
      <c r="II2200" s="73"/>
      <c r="IK2200" s="62"/>
      <c r="IM2200" s="73"/>
      <c r="IO2200" s="62"/>
      <c r="IQ2200" s="73"/>
      <c r="IS2200" s="62"/>
      <c r="IU2200" s="73"/>
      <c r="IW2200" s="62"/>
      <c r="IY2200" s="73"/>
      <c r="JA2200" s="62"/>
      <c r="JC2200" s="73"/>
      <c r="JE2200" s="62"/>
      <c r="JG2200" s="73"/>
      <c r="JI2200" s="62"/>
      <c r="JK2200" s="73"/>
      <c r="JM2200" s="62"/>
      <c r="JO2200" s="73"/>
      <c r="JQ2200" s="62"/>
      <c r="JS2200" s="73"/>
      <c r="JU2200" s="62"/>
      <c r="JW2200" s="73"/>
      <c r="JY2200" s="62"/>
      <c r="KA2200" s="73"/>
      <c r="KC2200" s="62"/>
      <c r="KE2200" s="73"/>
      <c r="KG2200" s="62"/>
      <c r="KI2200" s="73"/>
      <c r="KK2200" s="62"/>
      <c r="KM2200" s="73"/>
      <c r="KO2200" s="62"/>
      <c r="KQ2200" s="73"/>
      <c r="KS2200" s="62"/>
      <c r="KU2200" s="73"/>
      <c r="KW2200" s="62"/>
      <c r="KY2200" s="73"/>
      <c r="LA2200" s="62"/>
      <c r="LC2200" s="73"/>
      <c r="LE2200" s="62"/>
      <c r="LG2200" s="73"/>
      <c r="LI2200" s="62"/>
      <c r="LK2200" s="73"/>
      <c r="LM2200" s="62"/>
      <c r="LO2200" s="73"/>
      <c r="LQ2200" s="62"/>
      <c r="LS2200" s="73"/>
      <c r="LU2200" s="62"/>
      <c r="LW2200" s="73"/>
      <c r="LY2200" s="62"/>
      <c r="MA2200" s="73"/>
      <c r="MC2200" s="62"/>
      <c r="ME2200" s="73"/>
      <c r="MG2200" s="62"/>
      <c r="MI2200" s="73"/>
      <c r="MK2200" s="62"/>
      <c r="MM2200" s="73"/>
      <c r="MO2200" s="62"/>
      <c r="MQ2200" s="73"/>
      <c r="MS2200" s="62"/>
      <c r="MU2200" s="73"/>
      <c r="MW2200" s="62"/>
      <c r="MY2200" s="73"/>
      <c r="NA2200" s="62"/>
      <c r="NC2200" s="73"/>
      <c r="NE2200" s="62"/>
      <c r="NG2200" s="73"/>
      <c r="NI2200" s="62"/>
      <c r="NK2200" s="73"/>
      <c r="NM2200" s="62"/>
      <c r="NO2200" s="73"/>
      <c r="NQ2200" s="62"/>
      <c r="NS2200" s="73"/>
      <c r="NU2200" s="62"/>
      <c r="NW2200" s="73"/>
      <c r="NY2200" s="62"/>
      <c r="OA2200" s="73"/>
      <c r="OC2200" s="62"/>
      <c r="OE2200" s="73"/>
      <c r="OG2200" s="62"/>
      <c r="OI2200" s="73"/>
      <c r="OK2200" s="62"/>
      <c r="OM2200" s="73"/>
      <c r="OO2200" s="62"/>
      <c r="OQ2200" s="73"/>
      <c r="OS2200" s="62"/>
      <c r="OU2200" s="73"/>
      <c r="OW2200" s="62"/>
      <c r="OY2200" s="73"/>
      <c r="PA2200" s="62"/>
      <c r="PC2200" s="73"/>
      <c r="PE2200" s="62"/>
      <c r="PG2200" s="73"/>
      <c r="PI2200" s="62"/>
      <c r="PK2200" s="73"/>
      <c r="PM2200" s="62"/>
      <c r="PO2200" s="73"/>
      <c r="PQ2200" s="62"/>
      <c r="PS2200" s="73"/>
      <c r="PU2200" s="62"/>
      <c r="PW2200" s="73"/>
      <c r="PY2200" s="62"/>
      <c r="QA2200" s="73"/>
      <c r="QC2200" s="62"/>
      <c r="QE2200" s="73"/>
      <c r="QG2200" s="62"/>
      <c r="QI2200" s="73"/>
      <c r="QK2200" s="62"/>
      <c r="QM2200" s="73"/>
      <c r="QO2200" s="62"/>
      <c r="QQ2200" s="73"/>
      <c r="QS2200" s="62"/>
      <c r="QU2200" s="73"/>
      <c r="QW2200" s="62"/>
      <c r="QY2200" s="73"/>
      <c r="RA2200" s="62"/>
      <c r="RC2200" s="73"/>
      <c r="RE2200" s="62"/>
      <c r="RG2200" s="73"/>
      <c r="RI2200" s="62"/>
      <c r="RK2200" s="73"/>
      <c r="RM2200" s="62"/>
      <c r="RO2200" s="73"/>
      <c r="RQ2200" s="62"/>
      <c r="RS2200" s="73"/>
      <c r="RU2200" s="62"/>
      <c r="RW2200" s="73"/>
      <c r="RY2200" s="62"/>
      <c r="SA2200" s="73"/>
      <c r="SC2200" s="62"/>
      <c r="SE2200" s="73"/>
      <c r="SG2200" s="62"/>
      <c r="SI2200" s="73"/>
      <c r="SK2200" s="62"/>
      <c r="SM2200" s="73"/>
      <c r="SO2200" s="62"/>
      <c r="SQ2200" s="73"/>
      <c r="SS2200" s="62"/>
      <c r="SU2200" s="73"/>
      <c r="SW2200" s="62"/>
      <c r="SY2200" s="73"/>
      <c r="TA2200" s="62"/>
      <c r="TC2200" s="73"/>
      <c r="TE2200" s="62"/>
      <c r="TG2200" s="73"/>
      <c r="TI2200" s="62"/>
      <c r="TK2200" s="73"/>
      <c r="TM2200" s="62"/>
      <c r="TO2200" s="73"/>
      <c r="TQ2200" s="62"/>
      <c r="TS2200" s="73"/>
      <c r="TU2200" s="62"/>
      <c r="TW2200" s="73"/>
      <c r="TY2200" s="62"/>
      <c r="UA2200" s="73"/>
      <c r="UC2200" s="62"/>
      <c r="UE2200" s="73"/>
      <c r="UG2200" s="62"/>
      <c r="UI2200" s="73"/>
      <c r="UK2200" s="62"/>
      <c r="UM2200" s="73"/>
      <c r="UO2200" s="62"/>
      <c r="UQ2200" s="73"/>
      <c r="US2200" s="62"/>
      <c r="UU2200" s="73"/>
      <c r="UW2200" s="62"/>
      <c r="UY2200" s="73"/>
      <c r="VA2200" s="62"/>
      <c r="VC2200" s="73"/>
      <c r="VE2200" s="62"/>
      <c r="VG2200" s="73"/>
      <c r="VI2200" s="62"/>
      <c r="VK2200" s="73"/>
      <c r="VM2200" s="62"/>
      <c r="VO2200" s="73"/>
      <c r="VQ2200" s="62"/>
      <c r="VS2200" s="73"/>
      <c r="VU2200" s="62"/>
      <c r="VW2200" s="73"/>
      <c r="VY2200" s="62"/>
      <c r="WA2200" s="73"/>
      <c r="WC2200" s="62"/>
      <c r="WE2200" s="73"/>
      <c r="WG2200" s="62"/>
      <c r="WI2200" s="73"/>
      <c r="WK2200" s="62"/>
      <c r="WM2200" s="73"/>
      <c r="WO2200" s="62"/>
      <c r="WQ2200" s="73"/>
      <c r="WS2200" s="62"/>
      <c r="WU2200" s="73"/>
      <c r="WW2200" s="62"/>
      <c r="WY2200" s="73"/>
      <c r="XA2200" s="62"/>
      <c r="XC2200" s="73"/>
      <c r="XE2200" s="62"/>
      <c r="XG2200" s="73"/>
      <c r="XI2200" s="62"/>
      <c r="XK2200" s="73"/>
      <c r="XM2200" s="62"/>
      <c r="XO2200" s="73"/>
      <c r="XQ2200" s="62"/>
      <c r="XS2200" s="73"/>
      <c r="XU2200" s="62"/>
      <c r="XW2200" s="73"/>
      <c r="XY2200" s="62"/>
      <c r="YA2200" s="73"/>
      <c r="YC2200" s="62"/>
      <c r="YE2200" s="73"/>
      <c r="YG2200" s="62"/>
      <c r="YI2200" s="73"/>
      <c r="YK2200" s="62"/>
      <c r="YM2200" s="73"/>
      <c r="YO2200" s="62"/>
      <c r="YQ2200" s="73"/>
      <c r="YS2200" s="62"/>
      <c r="YU2200" s="73"/>
      <c r="YW2200" s="62"/>
      <c r="YY2200" s="73"/>
      <c r="ZA2200" s="62"/>
      <c r="ZC2200" s="73"/>
      <c r="ZE2200" s="62"/>
      <c r="ZG2200" s="73"/>
      <c r="ZI2200" s="62"/>
      <c r="ZK2200" s="73"/>
      <c r="ZM2200" s="62"/>
      <c r="ZO2200" s="73"/>
      <c r="ZQ2200" s="62"/>
      <c r="ZS2200" s="73"/>
      <c r="ZU2200" s="62"/>
      <c r="ZW2200" s="73"/>
      <c r="ZY2200" s="62"/>
      <c r="AAA2200" s="73"/>
      <c r="AAC2200" s="62"/>
      <c r="AAE2200" s="73"/>
      <c r="AAG2200" s="62"/>
      <c r="AAI2200" s="73"/>
      <c r="AAK2200" s="62"/>
      <c r="AAM2200" s="73"/>
      <c r="AAO2200" s="62"/>
      <c r="AAQ2200" s="73"/>
      <c r="AAS2200" s="62"/>
      <c r="AAU2200" s="73"/>
      <c r="AAW2200" s="62"/>
      <c r="AAY2200" s="73"/>
      <c r="ABA2200" s="62"/>
      <c r="ABC2200" s="73"/>
      <c r="ABE2200" s="62"/>
      <c r="ABG2200" s="73"/>
      <c r="ABI2200" s="62"/>
      <c r="ABK2200" s="73"/>
      <c r="ABM2200" s="62"/>
      <c r="ABO2200" s="73"/>
      <c r="ABQ2200" s="62"/>
      <c r="ABS2200" s="73"/>
      <c r="ABU2200" s="62"/>
      <c r="ABW2200" s="73"/>
      <c r="ABY2200" s="62"/>
      <c r="ACA2200" s="73"/>
      <c r="ACC2200" s="62"/>
      <c r="ACE2200" s="73"/>
      <c r="ACG2200" s="62"/>
      <c r="ACI2200" s="73"/>
      <c r="ACK2200" s="62"/>
      <c r="ACM2200" s="73"/>
      <c r="ACO2200" s="62"/>
      <c r="ACQ2200" s="73"/>
      <c r="ACS2200" s="62"/>
      <c r="ACU2200" s="73"/>
      <c r="ACW2200" s="62"/>
      <c r="ACY2200" s="73"/>
      <c r="ADA2200" s="62"/>
      <c r="ADC2200" s="73"/>
      <c r="ADE2200" s="62"/>
      <c r="ADG2200" s="73"/>
      <c r="ADI2200" s="62"/>
      <c r="ADK2200" s="73"/>
      <c r="ADM2200" s="62"/>
      <c r="ADO2200" s="73"/>
      <c r="ADQ2200" s="62"/>
      <c r="ADS2200" s="73"/>
      <c r="ADU2200" s="62"/>
      <c r="ADW2200" s="73"/>
      <c r="ADY2200" s="62"/>
      <c r="AEA2200" s="73"/>
      <c r="AEC2200" s="62"/>
      <c r="AEE2200" s="73"/>
      <c r="AEG2200" s="62"/>
      <c r="AEI2200" s="73"/>
      <c r="AEK2200" s="62"/>
      <c r="AEM2200" s="73"/>
      <c r="AEO2200" s="62"/>
      <c r="AEQ2200" s="73"/>
      <c r="AES2200" s="62"/>
      <c r="AEU2200" s="73"/>
      <c r="AEW2200" s="62"/>
      <c r="AEY2200" s="73"/>
      <c r="AFA2200" s="62"/>
      <c r="AFC2200" s="73"/>
      <c r="AFE2200" s="62"/>
      <c r="AFG2200" s="73"/>
      <c r="AFI2200" s="62"/>
      <c r="AFK2200" s="73"/>
      <c r="AFM2200" s="62"/>
      <c r="AFO2200" s="73"/>
      <c r="AFQ2200" s="62"/>
      <c r="AFS2200" s="73"/>
      <c r="AFU2200" s="62"/>
      <c r="AFW2200" s="73"/>
      <c r="AFY2200" s="62"/>
      <c r="AGA2200" s="73"/>
      <c r="AGC2200" s="62"/>
      <c r="AGE2200" s="73"/>
      <c r="AGG2200" s="62"/>
      <c r="AGI2200" s="73"/>
      <c r="AGK2200" s="62"/>
      <c r="AGM2200" s="73"/>
      <c r="AGO2200" s="62"/>
      <c r="AGQ2200" s="73"/>
      <c r="AGS2200" s="62"/>
      <c r="AGU2200" s="73"/>
      <c r="AGW2200" s="62"/>
      <c r="AGY2200" s="73"/>
      <c r="AHA2200" s="62"/>
      <c r="AHC2200" s="73"/>
      <c r="AHE2200" s="62"/>
      <c r="AHG2200" s="73"/>
      <c r="AHI2200" s="62"/>
      <c r="AHK2200" s="73"/>
      <c r="AHM2200" s="62"/>
      <c r="AHO2200" s="73"/>
      <c r="AHQ2200" s="62"/>
      <c r="AHS2200" s="73"/>
      <c r="AHU2200" s="62"/>
      <c r="AHW2200" s="73"/>
      <c r="AHY2200" s="62"/>
      <c r="AIA2200" s="73"/>
      <c r="AIC2200" s="62"/>
      <c r="AIE2200" s="73"/>
      <c r="AIG2200" s="62"/>
      <c r="AII2200" s="73"/>
      <c r="AIK2200" s="62"/>
      <c r="AIM2200" s="73"/>
      <c r="AIO2200" s="62"/>
      <c r="AIQ2200" s="73"/>
      <c r="AIS2200" s="62"/>
      <c r="AIU2200" s="73"/>
      <c r="AIW2200" s="62"/>
      <c r="AIY2200" s="73"/>
      <c r="AJA2200" s="62"/>
      <c r="AJC2200" s="73"/>
      <c r="AJE2200" s="62"/>
      <c r="AJG2200" s="73"/>
      <c r="AJI2200" s="62"/>
      <c r="AJK2200" s="73"/>
      <c r="AJM2200" s="62"/>
      <c r="AJO2200" s="73"/>
      <c r="AJQ2200" s="62"/>
      <c r="AJS2200" s="73"/>
      <c r="AJU2200" s="62"/>
      <c r="AJW2200" s="73"/>
      <c r="AJY2200" s="62"/>
      <c r="AKA2200" s="73"/>
      <c r="AKC2200" s="62"/>
      <c r="AKE2200" s="73"/>
      <c r="AKG2200" s="62"/>
      <c r="AKI2200" s="73"/>
      <c r="AKK2200" s="62"/>
      <c r="AKM2200" s="73"/>
      <c r="AKO2200" s="62"/>
      <c r="AKQ2200" s="73"/>
      <c r="AKS2200" s="62"/>
      <c r="AKU2200" s="73"/>
      <c r="AKW2200" s="62"/>
      <c r="AKY2200" s="73"/>
      <c r="ALA2200" s="62"/>
      <c r="ALC2200" s="73"/>
      <c r="ALE2200" s="62"/>
      <c r="ALG2200" s="73"/>
      <c r="ALI2200" s="62"/>
      <c r="ALK2200" s="73"/>
      <c r="ALM2200" s="62"/>
      <c r="ALO2200" s="73"/>
      <c r="ALQ2200" s="62"/>
      <c r="ALS2200" s="73"/>
      <c r="ALU2200" s="62"/>
      <c r="ALW2200" s="73"/>
      <c r="ALY2200" s="62"/>
      <c r="AMA2200" s="73"/>
      <c r="AMC2200" s="62"/>
      <c r="AME2200" s="73"/>
      <c r="AMG2200" s="62"/>
      <c r="AMI2200" s="73"/>
      <c r="AMK2200" s="62"/>
      <c r="AMM2200" s="73"/>
      <c r="AMO2200" s="62"/>
      <c r="AMQ2200" s="73"/>
      <c r="AMS2200" s="62"/>
      <c r="AMU2200" s="73"/>
      <c r="AMW2200" s="62"/>
      <c r="AMY2200" s="73"/>
      <c r="ANA2200" s="62"/>
      <c r="ANC2200" s="73"/>
      <c r="ANE2200" s="62"/>
      <c r="ANG2200" s="73"/>
      <c r="ANI2200" s="62"/>
      <c r="ANK2200" s="73"/>
      <c r="ANM2200" s="62"/>
      <c r="ANO2200" s="73"/>
      <c r="ANQ2200" s="62"/>
      <c r="ANS2200" s="73"/>
      <c r="ANU2200" s="62"/>
      <c r="ANW2200" s="73"/>
      <c r="ANY2200" s="62"/>
      <c r="AOA2200" s="73"/>
      <c r="AOC2200" s="62"/>
      <c r="AOE2200" s="73"/>
      <c r="AOG2200" s="62"/>
      <c r="AOI2200" s="73"/>
      <c r="AOK2200" s="62"/>
      <c r="AOM2200" s="73"/>
      <c r="AOO2200" s="62"/>
      <c r="AOQ2200" s="73"/>
      <c r="AOS2200" s="62"/>
      <c r="AOU2200" s="73"/>
      <c r="AOW2200" s="62"/>
      <c r="AOY2200" s="73"/>
      <c r="APA2200" s="62"/>
      <c r="APC2200" s="73"/>
      <c r="APE2200" s="62"/>
      <c r="APG2200" s="73"/>
      <c r="API2200" s="62"/>
      <c r="APK2200" s="73"/>
      <c r="APM2200" s="62"/>
      <c r="APO2200" s="73"/>
      <c r="APQ2200" s="62"/>
      <c r="APS2200" s="73"/>
      <c r="APU2200" s="62"/>
      <c r="APW2200" s="73"/>
      <c r="APY2200" s="62"/>
      <c r="AQA2200" s="73"/>
      <c r="AQC2200" s="62"/>
      <c r="AQE2200" s="73"/>
      <c r="AQG2200" s="62"/>
      <c r="AQI2200" s="73"/>
      <c r="AQK2200" s="62"/>
      <c r="AQM2200" s="73"/>
      <c r="AQO2200" s="62"/>
      <c r="AQQ2200" s="73"/>
      <c r="AQS2200" s="62"/>
      <c r="AQU2200" s="73"/>
      <c r="AQW2200" s="62"/>
      <c r="AQY2200" s="73"/>
      <c r="ARA2200" s="62"/>
      <c r="ARC2200" s="73"/>
      <c r="ARE2200" s="62"/>
      <c r="ARG2200" s="73"/>
      <c r="ARI2200" s="62"/>
      <c r="ARK2200" s="73"/>
      <c r="ARM2200" s="62"/>
      <c r="ARO2200" s="73"/>
      <c r="ARQ2200" s="62"/>
      <c r="ARS2200" s="73"/>
      <c r="ARU2200" s="62"/>
      <c r="ARW2200" s="73"/>
      <c r="ARY2200" s="62"/>
      <c r="ASA2200" s="73"/>
      <c r="ASC2200" s="62"/>
      <c r="ASE2200" s="73"/>
      <c r="ASG2200" s="62"/>
      <c r="ASI2200" s="73"/>
      <c r="ASK2200" s="62"/>
      <c r="ASM2200" s="73"/>
      <c r="ASO2200" s="62"/>
      <c r="ASQ2200" s="73"/>
      <c r="ASS2200" s="62"/>
      <c r="ASU2200" s="73"/>
      <c r="ASW2200" s="62"/>
      <c r="ASY2200" s="73"/>
      <c r="ATA2200" s="62"/>
      <c r="ATC2200" s="73"/>
      <c r="ATE2200" s="62"/>
      <c r="ATG2200" s="73"/>
      <c r="ATI2200" s="62"/>
      <c r="ATK2200" s="73"/>
      <c r="ATM2200" s="62"/>
      <c r="ATO2200" s="73"/>
      <c r="ATQ2200" s="62"/>
      <c r="ATS2200" s="73"/>
      <c r="ATU2200" s="62"/>
      <c r="ATW2200" s="73"/>
      <c r="ATY2200" s="62"/>
      <c r="AUA2200" s="73"/>
      <c r="AUC2200" s="62"/>
      <c r="AUE2200" s="73"/>
      <c r="AUG2200" s="62"/>
      <c r="AUI2200" s="73"/>
      <c r="AUK2200" s="62"/>
      <c r="AUM2200" s="73"/>
      <c r="AUO2200" s="62"/>
      <c r="AUQ2200" s="73"/>
      <c r="AUS2200" s="62"/>
      <c r="AUU2200" s="73"/>
      <c r="AUW2200" s="62"/>
      <c r="AUY2200" s="73"/>
      <c r="AVA2200" s="62"/>
      <c r="AVC2200" s="73"/>
      <c r="AVE2200" s="62"/>
      <c r="AVG2200" s="73"/>
      <c r="AVI2200" s="62"/>
      <c r="AVK2200" s="73"/>
      <c r="AVM2200" s="62"/>
      <c r="AVO2200" s="73"/>
      <c r="AVQ2200" s="62"/>
      <c r="AVS2200" s="73"/>
      <c r="AVU2200" s="62"/>
      <c r="AVW2200" s="73"/>
      <c r="AVY2200" s="62"/>
      <c r="AWA2200" s="73"/>
      <c r="AWC2200" s="62"/>
      <c r="AWE2200" s="73"/>
      <c r="AWG2200" s="62"/>
      <c r="AWI2200" s="73"/>
      <c r="AWK2200" s="62"/>
      <c r="AWM2200" s="73"/>
      <c r="AWO2200" s="62"/>
      <c r="AWQ2200" s="73"/>
      <c r="AWS2200" s="62"/>
      <c r="AWU2200" s="73"/>
      <c r="AWW2200" s="62"/>
      <c r="AWY2200" s="73"/>
      <c r="AXA2200" s="62"/>
      <c r="AXC2200" s="73"/>
      <c r="AXE2200" s="62"/>
      <c r="AXG2200" s="73"/>
      <c r="AXI2200" s="62"/>
      <c r="AXK2200" s="73"/>
      <c r="AXM2200" s="62"/>
      <c r="AXO2200" s="73"/>
      <c r="AXQ2200" s="62"/>
      <c r="AXS2200" s="73"/>
      <c r="AXU2200" s="62"/>
      <c r="AXW2200" s="73"/>
      <c r="AXY2200" s="62"/>
      <c r="AYA2200" s="73"/>
      <c r="AYC2200" s="62"/>
      <c r="AYE2200" s="73"/>
      <c r="AYG2200" s="62"/>
      <c r="AYI2200" s="73"/>
      <c r="AYK2200" s="62"/>
      <c r="AYM2200" s="73"/>
      <c r="AYO2200" s="62"/>
      <c r="AYQ2200" s="73"/>
      <c r="AYS2200" s="62"/>
      <c r="AYU2200" s="73"/>
      <c r="AYW2200" s="62"/>
      <c r="AYY2200" s="73"/>
      <c r="AZA2200" s="62"/>
      <c r="AZC2200" s="73"/>
      <c r="AZE2200" s="62"/>
      <c r="AZG2200" s="73"/>
      <c r="AZI2200" s="62"/>
      <c r="AZK2200" s="73"/>
      <c r="AZM2200" s="62"/>
      <c r="AZO2200" s="73"/>
      <c r="AZQ2200" s="62"/>
      <c r="AZS2200" s="73"/>
      <c r="AZU2200" s="62"/>
      <c r="AZW2200" s="73"/>
      <c r="AZY2200" s="62"/>
      <c r="BAA2200" s="73"/>
      <c r="BAC2200" s="62"/>
      <c r="BAE2200" s="73"/>
      <c r="BAG2200" s="62"/>
      <c r="BAI2200" s="73"/>
      <c r="BAK2200" s="62"/>
      <c r="BAM2200" s="73"/>
      <c r="BAO2200" s="62"/>
      <c r="BAQ2200" s="73"/>
      <c r="BAS2200" s="62"/>
      <c r="BAU2200" s="73"/>
      <c r="BAW2200" s="62"/>
      <c r="BAY2200" s="73"/>
      <c r="BBA2200" s="62"/>
      <c r="BBC2200" s="73"/>
      <c r="BBE2200" s="62"/>
      <c r="BBG2200" s="73"/>
      <c r="BBI2200" s="62"/>
      <c r="BBK2200" s="73"/>
      <c r="BBM2200" s="62"/>
      <c r="BBO2200" s="73"/>
      <c r="BBQ2200" s="62"/>
      <c r="BBS2200" s="73"/>
      <c r="BBU2200" s="62"/>
      <c r="BBW2200" s="73"/>
      <c r="BBY2200" s="62"/>
      <c r="BCA2200" s="73"/>
      <c r="BCC2200" s="62"/>
      <c r="BCE2200" s="73"/>
      <c r="BCG2200" s="62"/>
      <c r="BCI2200" s="73"/>
      <c r="BCK2200" s="62"/>
      <c r="BCM2200" s="73"/>
      <c r="BCO2200" s="62"/>
      <c r="BCQ2200" s="73"/>
      <c r="BCS2200" s="62"/>
      <c r="BCU2200" s="73"/>
      <c r="BCW2200" s="62"/>
      <c r="BCY2200" s="73"/>
      <c r="BDA2200" s="62"/>
      <c r="BDC2200" s="73"/>
      <c r="BDE2200" s="62"/>
      <c r="BDG2200" s="73"/>
      <c r="BDI2200" s="62"/>
      <c r="BDK2200" s="73"/>
      <c r="BDM2200" s="62"/>
      <c r="BDO2200" s="73"/>
      <c r="BDQ2200" s="62"/>
      <c r="BDS2200" s="73"/>
      <c r="BDU2200" s="62"/>
      <c r="BDW2200" s="73"/>
      <c r="BDY2200" s="62"/>
      <c r="BEA2200" s="73"/>
      <c r="BEC2200" s="62"/>
      <c r="BEE2200" s="73"/>
      <c r="BEG2200" s="62"/>
      <c r="BEI2200" s="73"/>
      <c r="BEK2200" s="62"/>
      <c r="BEM2200" s="73"/>
      <c r="BEO2200" s="62"/>
      <c r="BEQ2200" s="73"/>
      <c r="BES2200" s="62"/>
      <c r="BEU2200" s="73"/>
      <c r="BEW2200" s="62"/>
      <c r="BEY2200" s="73"/>
      <c r="BFA2200" s="62"/>
      <c r="BFC2200" s="73"/>
      <c r="BFE2200" s="62"/>
      <c r="BFG2200" s="73"/>
      <c r="BFI2200" s="62"/>
      <c r="BFK2200" s="73"/>
      <c r="BFM2200" s="62"/>
      <c r="BFO2200" s="73"/>
      <c r="BFQ2200" s="62"/>
      <c r="BFS2200" s="73"/>
      <c r="BFU2200" s="62"/>
      <c r="BFW2200" s="73"/>
      <c r="BFY2200" s="62"/>
      <c r="BGA2200" s="73"/>
      <c r="BGC2200" s="62"/>
      <c r="BGE2200" s="73"/>
      <c r="BGG2200" s="62"/>
      <c r="BGI2200" s="73"/>
      <c r="BGK2200" s="62"/>
      <c r="BGM2200" s="73"/>
      <c r="BGO2200" s="62"/>
      <c r="BGQ2200" s="73"/>
      <c r="BGS2200" s="62"/>
      <c r="BGU2200" s="73"/>
      <c r="BGW2200" s="62"/>
      <c r="BGY2200" s="73"/>
      <c r="BHA2200" s="62"/>
      <c r="BHC2200" s="73"/>
      <c r="BHE2200" s="62"/>
      <c r="BHG2200" s="73"/>
      <c r="BHI2200" s="62"/>
      <c r="BHK2200" s="73"/>
      <c r="BHM2200" s="62"/>
      <c r="BHO2200" s="73"/>
      <c r="BHQ2200" s="62"/>
      <c r="BHS2200" s="73"/>
      <c r="BHU2200" s="62"/>
      <c r="BHW2200" s="73"/>
      <c r="BHY2200" s="62"/>
      <c r="BIA2200" s="73"/>
      <c r="BIC2200" s="62"/>
      <c r="BIE2200" s="73"/>
      <c r="BIG2200" s="62"/>
      <c r="BII2200" s="73"/>
      <c r="BIK2200" s="62"/>
      <c r="BIM2200" s="73"/>
      <c r="BIO2200" s="62"/>
      <c r="BIQ2200" s="73"/>
      <c r="BIS2200" s="62"/>
      <c r="BIU2200" s="73"/>
      <c r="BIW2200" s="62"/>
      <c r="BIY2200" s="73"/>
      <c r="BJA2200" s="62"/>
      <c r="BJC2200" s="73"/>
      <c r="BJE2200" s="62"/>
      <c r="BJG2200" s="73"/>
      <c r="BJI2200" s="62"/>
      <c r="BJK2200" s="73"/>
      <c r="BJM2200" s="62"/>
      <c r="BJO2200" s="73"/>
      <c r="BJQ2200" s="62"/>
      <c r="BJS2200" s="73"/>
      <c r="BJU2200" s="62"/>
      <c r="BJW2200" s="73"/>
      <c r="BJY2200" s="62"/>
      <c r="BKA2200" s="73"/>
      <c r="BKC2200" s="62"/>
      <c r="BKE2200" s="73"/>
      <c r="BKG2200" s="62"/>
      <c r="BKI2200" s="73"/>
      <c r="BKK2200" s="62"/>
      <c r="BKM2200" s="73"/>
      <c r="BKO2200" s="62"/>
      <c r="BKQ2200" s="73"/>
      <c r="BKS2200" s="62"/>
      <c r="BKU2200" s="73"/>
      <c r="BKW2200" s="62"/>
      <c r="BKY2200" s="73"/>
      <c r="BLA2200" s="62"/>
      <c r="BLC2200" s="73"/>
      <c r="BLE2200" s="62"/>
      <c r="BLG2200" s="73"/>
      <c r="BLI2200" s="62"/>
      <c r="BLK2200" s="73"/>
      <c r="BLM2200" s="62"/>
      <c r="BLO2200" s="73"/>
      <c r="BLQ2200" s="62"/>
      <c r="BLS2200" s="73"/>
      <c r="BLU2200" s="62"/>
      <c r="BLW2200" s="73"/>
      <c r="BLY2200" s="62"/>
      <c r="BMA2200" s="73"/>
      <c r="BMC2200" s="62"/>
      <c r="BME2200" s="73"/>
      <c r="BMG2200" s="62"/>
      <c r="BMI2200" s="73"/>
      <c r="BMK2200" s="62"/>
      <c r="BMM2200" s="73"/>
      <c r="BMO2200" s="62"/>
      <c r="BMQ2200" s="73"/>
      <c r="BMS2200" s="62"/>
      <c r="BMU2200" s="73"/>
      <c r="BMW2200" s="62"/>
      <c r="BMY2200" s="73"/>
      <c r="BNA2200" s="62"/>
      <c r="BNC2200" s="73"/>
      <c r="BNE2200" s="62"/>
      <c r="BNG2200" s="73"/>
      <c r="BNI2200" s="62"/>
      <c r="BNK2200" s="73"/>
      <c r="BNM2200" s="62"/>
      <c r="BNO2200" s="73"/>
      <c r="BNQ2200" s="62"/>
      <c r="BNS2200" s="73"/>
      <c r="BNU2200" s="62"/>
      <c r="BNW2200" s="73"/>
      <c r="BNY2200" s="62"/>
      <c r="BOA2200" s="73"/>
      <c r="BOC2200" s="62"/>
      <c r="BOE2200" s="73"/>
      <c r="BOG2200" s="62"/>
      <c r="BOI2200" s="73"/>
      <c r="BOK2200" s="62"/>
      <c r="BOM2200" s="73"/>
      <c r="BOO2200" s="62"/>
      <c r="BOQ2200" s="73"/>
      <c r="BOS2200" s="62"/>
      <c r="BOU2200" s="73"/>
      <c r="BOW2200" s="62"/>
      <c r="BOY2200" s="73"/>
      <c r="BPA2200" s="62"/>
      <c r="BPC2200" s="73"/>
      <c r="BPE2200" s="62"/>
      <c r="BPG2200" s="73"/>
      <c r="BPI2200" s="62"/>
      <c r="BPK2200" s="73"/>
      <c r="BPM2200" s="62"/>
      <c r="BPO2200" s="73"/>
      <c r="BPQ2200" s="62"/>
      <c r="BPS2200" s="73"/>
      <c r="BPU2200" s="62"/>
      <c r="BPW2200" s="73"/>
      <c r="BPY2200" s="62"/>
      <c r="BQA2200" s="73"/>
      <c r="BQC2200" s="62"/>
      <c r="BQE2200" s="73"/>
      <c r="BQG2200" s="62"/>
      <c r="BQI2200" s="73"/>
      <c r="BQK2200" s="62"/>
      <c r="BQM2200" s="73"/>
      <c r="BQO2200" s="62"/>
      <c r="BQQ2200" s="73"/>
      <c r="BQS2200" s="62"/>
      <c r="BQU2200" s="73"/>
      <c r="BQW2200" s="62"/>
      <c r="BQY2200" s="73"/>
      <c r="BRA2200" s="62"/>
      <c r="BRC2200" s="73"/>
      <c r="BRE2200" s="62"/>
      <c r="BRG2200" s="73"/>
      <c r="BRI2200" s="62"/>
      <c r="BRK2200" s="73"/>
      <c r="BRM2200" s="62"/>
      <c r="BRO2200" s="73"/>
      <c r="BRQ2200" s="62"/>
      <c r="BRS2200" s="73"/>
      <c r="BRU2200" s="62"/>
      <c r="BRW2200" s="73"/>
      <c r="BRY2200" s="62"/>
      <c r="BSA2200" s="73"/>
      <c r="BSC2200" s="62"/>
      <c r="BSE2200" s="73"/>
      <c r="BSG2200" s="62"/>
      <c r="BSI2200" s="73"/>
      <c r="BSK2200" s="62"/>
      <c r="BSM2200" s="73"/>
      <c r="BSO2200" s="62"/>
      <c r="BSQ2200" s="73"/>
      <c r="BSS2200" s="62"/>
      <c r="BSU2200" s="73"/>
      <c r="BSW2200" s="62"/>
      <c r="BSY2200" s="73"/>
      <c r="BTA2200" s="62"/>
      <c r="BTC2200" s="73"/>
      <c r="BTE2200" s="62"/>
      <c r="BTG2200" s="73"/>
      <c r="BTI2200" s="62"/>
      <c r="BTK2200" s="73"/>
      <c r="BTM2200" s="62"/>
      <c r="BTO2200" s="73"/>
      <c r="BTQ2200" s="62"/>
      <c r="BTS2200" s="73"/>
      <c r="BTU2200" s="62"/>
      <c r="BTW2200" s="73"/>
      <c r="BTY2200" s="62"/>
      <c r="BUA2200" s="73"/>
      <c r="BUC2200" s="62"/>
      <c r="BUE2200" s="73"/>
      <c r="BUG2200" s="62"/>
      <c r="BUI2200" s="73"/>
      <c r="BUK2200" s="62"/>
      <c r="BUM2200" s="73"/>
      <c r="BUO2200" s="62"/>
      <c r="BUQ2200" s="73"/>
      <c r="BUS2200" s="62"/>
      <c r="BUU2200" s="73"/>
      <c r="BUW2200" s="62"/>
      <c r="BUY2200" s="73"/>
      <c r="BVA2200" s="62"/>
      <c r="BVC2200" s="73"/>
      <c r="BVE2200" s="62"/>
      <c r="BVG2200" s="73"/>
      <c r="BVI2200" s="62"/>
      <c r="BVK2200" s="73"/>
      <c r="BVM2200" s="62"/>
      <c r="BVO2200" s="73"/>
      <c r="BVQ2200" s="62"/>
      <c r="BVS2200" s="73"/>
      <c r="BVU2200" s="62"/>
      <c r="BVW2200" s="73"/>
      <c r="BVY2200" s="62"/>
      <c r="BWA2200" s="73"/>
      <c r="BWC2200" s="62"/>
      <c r="BWE2200" s="73"/>
      <c r="BWG2200" s="62"/>
      <c r="BWI2200" s="73"/>
      <c r="BWK2200" s="62"/>
      <c r="BWM2200" s="73"/>
      <c r="BWO2200" s="62"/>
      <c r="BWQ2200" s="73"/>
      <c r="BWS2200" s="62"/>
      <c r="BWU2200" s="73"/>
      <c r="BWW2200" s="62"/>
      <c r="BWY2200" s="73"/>
      <c r="BXA2200" s="62"/>
      <c r="BXC2200" s="73"/>
      <c r="BXE2200" s="62"/>
      <c r="BXG2200" s="73"/>
      <c r="BXI2200" s="62"/>
      <c r="BXK2200" s="73"/>
      <c r="BXM2200" s="62"/>
      <c r="BXO2200" s="73"/>
      <c r="BXQ2200" s="62"/>
      <c r="BXS2200" s="73"/>
      <c r="BXU2200" s="62"/>
      <c r="BXW2200" s="73"/>
      <c r="BXY2200" s="62"/>
      <c r="BYA2200" s="73"/>
      <c r="BYC2200" s="62"/>
      <c r="BYE2200" s="73"/>
      <c r="BYG2200" s="62"/>
      <c r="BYI2200" s="73"/>
      <c r="BYK2200" s="62"/>
      <c r="BYM2200" s="73"/>
      <c r="BYO2200" s="62"/>
      <c r="BYQ2200" s="73"/>
      <c r="BYS2200" s="62"/>
      <c r="BYU2200" s="73"/>
      <c r="BYW2200" s="62"/>
      <c r="BYY2200" s="73"/>
      <c r="BZA2200" s="62"/>
      <c r="BZC2200" s="73"/>
      <c r="BZE2200" s="62"/>
      <c r="BZG2200" s="73"/>
      <c r="BZI2200" s="62"/>
      <c r="BZK2200" s="73"/>
      <c r="BZM2200" s="62"/>
      <c r="BZO2200" s="73"/>
      <c r="BZQ2200" s="62"/>
      <c r="BZS2200" s="73"/>
      <c r="BZU2200" s="62"/>
      <c r="BZW2200" s="73"/>
      <c r="BZY2200" s="62"/>
      <c r="CAA2200" s="73"/>
      <c r="CAC2200" s="62"/>
      <c r="CAE2200" s="73"/>
      <c r="CAG2200" s="62"/>
      <c r="CAI2200" s="73"/>
      <c r="CAK2200" s="62"/>
      <c r="CAM2200" s="73"/>
      <c r="CAO2200" s="62"/>
      <c r="CAQ2200" s="73"/>
      <c r="CAS2200" s="62"/>
      <c r="CAU2200" s="73"/>
      <c r="CAW2200" s="62"/>
      <c r="CAY2200" s="73"/>
      <c r="CBA2200" s="62"/>
      <c r="CBC2200" s="73"/>
      <c r="CBE2200" s="62"/>
      <c r="CBG2200" s="73"/>
      <c r="CBI2200" s="62"/>
      <c r="CBK2200" s="73"/>
      <c r="CBM2200" s="62"/>
      <c r="CBO2200" s="73"/>
      <c r="CBQ2200" s="62"/>
      <c r="CBS2200" s="73"/>
      <c r="CBU2200" s="62"/>
      <c r="CBW2200" s="73"/>
      <c r="CBY2200" s="62"/>
      <c r="CCA2200" s="73"/>
      <c r="CCC2200" s="62"/>
      <c r="CCE2200" s="73"/>
      <c r="CCG2200" s="62"/>
      <c r="CCI2200" s="73"/>
      <c r="CCK2200" s="62"/>
      <c r="CCM2200" s="73"/>
      <c r="CCO2200" s="62"/>
      <c r="CCQ2200" s="73"/>
      <c r="CCS2200" s="62"/>
      <c r="CCU2200" s="73"/>
      <c r="CCW2200" s="62"/>
      <c r="CCY2200" s="73"/>
      <c r="CDA2200" s="62"/>
      <c r="CDC2200" s="73"/>
      <c r="CDE2200" s="62"/>
      <c r="CDG2200" s="73"/>
      <c r="CDI2200" s="62"/>
      <c r="CDK2200" s="73"/>
      <c r="CDM2200" s="62"/>
      <c r="CDO2200" s="73"/>
      <c r="CDQ2200" s="62"/>
      <c r="CDS2200" s="73"/>
      <c r="CDU2200" s="62"/>
      <c r="CDW2200" s="73"/>
      <c r="CDY2200" s="62"/>
      <c r="CEA2200" s="73"/>
      <c r="CEC2200" s="62"/>
      <c r="CEE2200" s="73"/>
      <c r="CEG2200" s="62"/>
      <c r="CEI2200" s="73"/>
      <c r="CEK2200" s="62"/>
      <c r="CEM2200" s="73"/>
      <c r="CEO2200" s="62"/>
      <c r="CEQ2200" s="73"/>
      <c r="CES2200" s="62"/>
      <c r="CEU2200" s="73"/>
      <c r="CEW2200" s="62"/>
      <c r="CEY2200" s="73"/>
      <c r="CFA2200" s="62"/>
      <c r="CFC2200" s="73"/>
      <c r="CFE2200" s="62"/>
      <c r="CFG2200" s="73"/>
      <c r="CFI2200" s="62"/>
      <c r="CFK2200" s="73"/>
      <c r="CFM2200" s="62"/>
      <c r="CFO2200" s="73"/>
      <c r="CFQ2200" s="62"/>
      <c r="CFS2200" s="73"/>
      <c r="CFU2200" s="62"/>
      <c r="CFW2200" s="73"/>
      <c r="CFY2200" s="62"/>
      <c r="CGA2200" s="73"/>
      <c r="CGC2200" s="62"/>
      <c r="CGE2200" s="73"/>
      <c r="CGG2200" s="62"/>
      <c r="CGI2200" s="73"/>
      <c r="CGK2200" s="62"/>
      <c r="CGM2200" s="73"/>
      <c r="CGO2200" s="62"/>
      <c r="CGQ2200" s="73"/>
      <c r="CGS2200" s="62"/>
      <c r="CGU2200" s="73"/>
      <c r="CGW2200" s="62"/>
      <c r="CGY2200" s="73"/>
      <c r="CHA2200" s="62"/>
      <c r="CHC2200" s="73"/>
      <c r="CHE2200" s="62"/>
      <c r="CHG2200" s="73"/>
      <c r="CHI2200" s="62"/>
      <c r="CHK2200" s="73"/>
      <c r="CHM2200" s="62"/>
      <c r="CHO2200" s="73"/>
      <c r="CHQ2200" s="62"/>
      <c r="CHS2200" s="73"/>
      <c r="CHU2200" s="62"/>
      <c r="CHW2200" s="73"/>
      <c r="CHY2200" s="62"/>
      <c r="CIA2200" s="73"/>
      <c r="CIC2200" s="62"/>
      <c r="CIE2200" s="73"/>
      <c r="CIG2200" s="62"/>
      <c r="CII2200" s="73"/>
      <c r="CIK2200" s="62"/>
      <c r="CIM2200" s="73"/>
      <c r="CIO2200" s="62"/>
      <c r="CIQ2200" s="73"/>
      <c r="CIS2200" s="62"/>
      <c r="CIU2200" s="73"/>
      <c r="CIW2200" s="62"/>
      <c r="CIY2200" s="73"/>
      <c r="CJA2200" s="62"/>
      <c r="CJC2200" s="73"/>
      <c r="CJE2200" s="62"/>
      <c r="CJG2200" s="73"/>
      <c r="CJI2200" s="62"/>
      <c r="CJK2200" s="73"/>
      <c r="CJM2200" s="62"/>
      <c r="CJO2200" s="73"/>
      <c r="CJQ2200" s="62"/>
      <c r="CJS2200" s="73"/>
      <c r="CJU2200" s="62"/>
      <c r="CJW2200" s="73"/>
      <c r="CJY2200" s="62"/>
      <c r="CKA2200" s="73"/>
      <c r="CKC2200" s="62"/>
      <c r="CKE2200" s="73"/>
      <c r="CKG2200" s="62"/>
      <c r="CKI2200" s="73"/>
      <c r="CKK2200" s="62"/>
      <c r="CKM2200" s="73"/>
      <c r="CKO2200" s="62"/>
      <c r="CKQ2200" s="73"/>
      <c r="CKS2200" s="62"/>
      <c r="CKU2200" s="73"/>
      <c r="CKW2200" s="62"/>
      <c r="CKY2200" s="73"/>
      <c r="CLA2200" s="62"/>
      <c r="CLC2200" s="73"/>
      <c r="CLE2200" s="62"/>
      <c r="CLG2200" s="73"/>
      <c r="CLI2200" s="62"/>
      <c r="CLK2200" s="73"/>
      <c r="CLM2200" s="62"/>
      <c r="CLO2200" s="73"/>
      <c r="CLQ2200" s="62"/>
      <c r="CLS2200" s="73"/>
      <c r="CLU2200" s="62"/>
      <c r="CLW2200" s="73"/>
      <c r="CLY2200" s="62"/>
      <c r="CMA2200" s="73"/>
      <c r="CMC2200" s="62"/>
      <c r="CME2200" s="73"/>
      <c r="CMG2200" s="62"/>
      <c r="CMI2200" s="73"/>
      <c r="CMK2200" s="62"/>
      <c r="CMM2200" s="73"/>
      <c r="CMO2200" s="62"/>
      <c r="CMQ2200" s="73"/>
      <c r="CMS2200" s="62"/>
      <c r="CMU2200" s="73"/>
      <c r="CMW2200" s="62"/>
      <c r="CMY2200" s="73"/>
      <c r="CNA2200" s="62"/>
      <c r="CNC2200" s="73"/>
      <c r="CNE2200" s="62"/>
      <c r="CNG2200" s="73"/>
      <c r="CNI2200" s="62"/>
      <c r="CNK2200" s="73"/>
      <c r="CNM2200" s="62"/>
      <c r="CNO2200" s="73"/>
      <c r="CNQ2200" s="62"/>
      <c r="CNS2200" s="73"/>
      <c r="CNU2200" s="62"/>
      <c r="CNW2200" s="73"/>
      <c r="CNY2200" s="62"/>
      <c r="COA2200" s="73"/>
      <c r="COC2200" s="62"/>
      <c r="COE2200" s="73"/>
      <c r="COG2200" s="62"/>
      <c r="COI2200" s="73"/>
      <c r="COK2200" s="62"/>
      <c r="COM2200" s="73"/>
      <c r="COO2200" s="62"/>
      <c r="COQ2200" s="73"/>
      <c r="COS2200" s="62"/>
      <c r="COU2200" s="73"/>
      <c r="COW2200" s="62"/>
      <c r="COY2200" s="73"/>
      <c r="CPA2200" s="62"/>
      <c r="CPC2200" s="73"/>
      <c r="CPE2200" s="62"/>
      <c r="CPG2200" s="73"/>
      <c r="CPI2200" s="62"/>
      <c r="CPK2200" s="73"/>
      <c r="CPM2200" s="62"/>
      <c r="CPO2200" s="73"/>
      <c r="CPQ2200" s="62"/>
      <c r="CPS2200" s="73"/>
      <c r="CPU2200" s="62"/>
      <c r="CPW2200" s="73"/>
      <c r="CPY2200" s="62"/>
      <c r="CQA2200" s="73"/>
      <c r="CQC2200" s="62"/>
      <c r="CQE2200" s="73"/>
      <c r="CQG2200" s="62"/>
      <c r="CQI2200" s="73"/>
      <c r="CQK2200" s="62"/>
      <c r="CQM2200" s="73"/>
      <c r="CQO2200" s="62"/>
      <c r="CQQ2200" s="73"/>
      <c r="CQS2200" s="62"/>
      <c r="CQU2200" s="73"/>
      <c r="CQW2200" s="62"/>
      <c r="CQY2200" s="73"/>
      <c r="CRA2200" s="62"/>
      <c r="CRC2200" s="73"/>
      <c r="CRE2200" s="62"/>
      <c r="CRG2200" s="73"/>
      <c r="CRI2200" s="62"/>
      <c r="CRK2200" s="73"/>
      <c r="CRM2200" s="62"/>
      <c r="CRO2200" s="73"/>
      <c r="CRQ2200" s="62"/>
      <c r="CRS2200" s="73"/>
      <c r="CRU2200" s="62"/>
      <c r="CRW2200" s="73"/>
      <c r="CRY2200" s="62"/>
      <c r="CSA2200" s="73"/>
      <c r="CSC2200" s="62"/>
      <c r="CSE2200" s="73"/>
      <c r="CSG2200" s="62"/>
      <c r="CSI2200" s="73"/>
      <c r="CSK2200" s="62"/>
      <c r="CSM2200" s="73"/>
      <c r="CSO2200" s="62"/>
      <c r="CSQ2200" s="73"/>
      <c r="CSS2200" s="62"/>
      <c r="CSU2200" s="73"/>
      <c r="CSW2200" s="62"/>
      <c r="CSY2200" s="73"/>
      <c r="CTA2200" s="62"/>
      <c r="CTC2200" s="73"/>
      <c r="CTE2200" s="62"/>
      <c r="CTG2200" s="73"/>
      <c r="CTI2200" s="62"/>
      <c r="CTK2200" s="73"/>
      <c r="CTM2200" s="62"/>
      <c r="CTO2200" s="73"/>
      <c r="CTQ2200" s="62"/>
      <c r="CTS2200" s="73"/>
      <c r="CTU2200" s="62"/>
      <c r="CTW2200" s="73"/>
      <c r="CTY2200" s="62"/>
      <c r="CUA2200" s="73"/>
      <c r="CUC2200" s="62"/>
      <c r="CUE2200" s="73"/>
      <c r="CUG2200" s="62"/>
      <c r="CUI2200" s="73"/>
      <c r="CUK2200" s="62"/>
      <c r="CUM2200" s="73"/>
      <c r="CUO2200" s="62"/>
      <c r="CUQ2200" s="73"/>
      <c r="CUS2200" s="62"/>
      <c r="CUU2200" s="73"/>
      <c r="CUW2200" s="62"/>
      <c r="CUY2200" s="73"/>
      <c r="CVA2200" s="62"/>
      <c r="CVC2200" s="73"/>
      <c r="CVE2200" s="62"/>
      <c r="CVG2200" s="73"/>
      <c r="CVI2200" s="62"/>
      <c r="CVK2200" s="73"/>
      <c r="CVM2200" s="62"/>
      <c r="CVO2200" s="73"/>
      <c r="CVQ2200" s="62"/>
      <c r="CVS2200" s="73"/>
      <c r="CVU2200" s="62"/>
      <c r="CVW2200" s="73"/>
      <c r="CVY2200" s="62"/>
      <c r="CWA2200" s="73"/>
      <c r="CWC2200" s="62"/>
      <c r="CWE2200" s="73"/>
      <c r="CWG2200" s="62"/>
      <c r="CWI2200" s="73"/>
      <c r="CWK2200" s="62"/>
      <c r="CWM2200" s="73"/>
      <c r="CWO2200" s="62"/>
      <c r="CWQ2200" s="73"/>
      <c r="CWS2200" s="62"/>
      <c r="CWU2200" s="73"/>
      <c r="CWW2200" s="62"/>
      <c r="CWY2200" s="73"/>
      <c r="CXA2200" s="62"/>
      <c r="CXC2200" s="73"/>
      <c r="CXE2200" s="62"/>
      <c r="CXG2200" s="73"/>
      <c r="CXI2200" s="62"/>
      <c r="CXK2200" s="73"/>
      <c r="CXM2200" s="62"/>
      <c r="CXO2200" s="73"/>
      <c r="CXQ2200" s="62"/>
      <c r="CXS2200" s="73"/>
      <c r="CXU2200" s="62"/>
      <c r="CXW2200" s="73"/>
      <c r="CXY2200" s="62"/>
      <c r="CYA2200" s="73"/>
      <c r="CYC2200" s="62"/>
      <c r="CYE2200" s="73"/>
      <c r="CYG2200" s="62"/>
      <c r="CYI2200" s="73"/>
      <c r="CYK2200" s="62"/>
      <c r="CYM2200" s="73"/>
      <c r="CYO2200" s="62"/>
      <c r="CYQ2200" s="73"/>
      <c r="CYS2200" s="62"/>
      <c r="CYU2200" s="73"/>
      <c r="CYW2200" s="62"/>
      <c r="CYY2200" s="73"/>
      <c r="CZA2200" s="62"/>
      <c r="CZC2200" s="73"/>
      <c r="CZE2200" s="62"/>
      <c r="CZG2200" s="73"/>
      <c r="CZI2200" s="62"/>
      <c r="CZK2200" s="73"/>
      <c r="CZM2200" s="62"/>
      <c r="CZO2200" s="73"/>
      <c r="CZQ2200" s="62"/>
      <c r="CZS2200" s="73"/>
      <c r="CZU2200" s="62"/>
      <c r="CZW2200" s="73"/>
      <c r="CZY2200" s="62"/>
      <c r="DAA2200" s="73"/>
      <c r="DAC2200" s="62"/>
      <c r="DAE2200" s="73"/>
      <c r="DAG2200" s="62"/>
      <c r="DAI2200" s="73"/>
      <c r="DAK2200" s="62"/>
      <c r="DAM2200" s="73"/>
      <c r="DAO2200" s="62"/>
      <c r="DAQ2200" s="73"/>
      <c r="DAS2200" s="62"/>
      <c r="DAU2200" s="73"/>
      <c r="DAW2200" s="62"/>
      <c r="DAY2200" s="73"/>
      <c r="DBA2200" s="62"/>
      <c r="DBC2200" s="73"/>
      <c r="DBE2200" s="62"/>
      <c r="DBG2200" s="73"/>
      <c r="DBI2200" s="62"/>
      <c r="DBK2200" s="73"/>
      <c r="DBM2200" s="62"/>
      <c r="DBO2200" s="73"/>
      <c r="DBQ2200" s="62"/>
      <c r="DBS2200" s="73"/>
      <c r="DBU2200" s="62"/>
      <c r="DBW2200" s="73"/>
      <c r="DBY2200" s="62"/>
      <c r="DCA2200" s="73"/>
      <c r="DCC2200" s="62"/>
      <c r="DCE2200" s="73"/>
      <c r="DCG2200" s="62"/>
      <c r="DCI2200" s="73"/>
      <c r="DCK2200" s="62"/>
      <c r="DCM2200" s="73"/>
      <c r="DCO2200" s="62"/>
      <c r="DCQ2200" s="73"/>
      <c r="DCS2200" s="62"/>
      <c r="DCU2200" s="73"/>
      <c r="DCW2200" s="62"/>
      <c r="DCY2200" s="73"/>
      <c r="DDA2200" s="62"/>
      <c r="DDC2200" s="73"/>
      <c r="DDE2200" s="62"/>
      <c r="DDG2200" s="73"/>
      <c r="DDI2200" s="62"/>
      <c r="DDK2200" s="73"/>
      <c r="DDM2200" s="62"/>
      <c r="DDO2200" s="73"/>
      <c r="DDQ2200" s="62"/>
      <c r="DDS2200" s="73"/>
      <c r="DDU2200" s="62"/>
      <c r="DDW2200" s="73"/>
      <c r="DDY2200" s="62"/>
      <c r="DEA2200" s="73"/>
      <c r="DEC2200" s="62"/>
      <c r="DEE2200" s="73"/>
      <c r="DEG2200" s="62"/>
      <c r="DEI2200" s="73"/>
      <c r="DEK2200" s="62"/>
      <c r="DEM2200" s="73"/>
      <c r="DEO2200" s="62"/>
      <c r="DEQ2200" s="73"/>
      <c r="DES2200" s="62"/>
      <c r="DEU2200" s="73"/>
      <c r="DEW2200" s="62"/>
      <c r="DEY2200" s="73"/>
      <c r="DFA2200" s="62"/>
      <c r="DFC2200" s="73"/>
      <c r="DFE2200" s="62"/>
      <c r="DFG2200" s="73"/>
      <c r="DFI2200" s="62"/>
      <c r="DFK2200" s="73"/>
      <c r="DFM2200" s="62"/>
      <c r="DFO2200" s="73"/>
      <c r="DFQ2200" s="62"/>
      <c r="DFS2200" s="73"/>
      <c r="DFU2200" s="62"/>
      <c r="DFW2200" s="73"/>
      <c r="DFY2200" s="62"/>
      <c r="DGA2200" s="73"/>
      <c r="DGC2200" s="62"/>
      <c r="DGE2200" s="73"/>
      <c r="DGG2200" s="62"/>
      <c r="DGI2200" s="73"/>
      <c r="DGK2200" s="62"/>
      <c r="DGM2200" s="73"/>
      <c r="DGO2200" s="62"/>
      <c r="DGQ2200" s="73"/>
      <c r="DGS2200" s="62"/>
      <c r="DGU2200" s="73"/>
      <c r="DGW2200" s="62"/>
      <c r="DGY2200" s="73"/>
      <c r="DHA2200" s="62"/>
      <c r="DHC2200" s="73"/>
      <c r="DHE2200" s="62"/>
      <c r="DHG2200" s="73"/>
      <c r="DHI2200" s="62"/>
      <c r="DHK2200" s="73"/>
      <c r="DHM2200" s="62"/>
      <c r="DHO2200" s="73"/>
      <c r="DHQ2200" s="62"/>
      <c r="DHS2200" s="73"/>
      <c r="DHU2200" s="62"/>
      <c r="DHW2200" s="73"/>
      <c r="DHY2200" s="62"/>
      <c r="DIA2200" s="73"/>
      <c r="DIC2200" s="62"/>
      <c r="DIE2200" s="73"/>
      <c r="DIG2200" s="62"/>
      <c r="DII2200" s="73"/>
      <c r="DIK2200" s="62"/>
      <c r="DIM2200" s="73"/>
      <c r="DIO2200" s="62"/>
      <c r="DIQ2200" s="73"/>
      <c r="DIS2200" s="62"/>
      <c r="DIU2200" s="73"/>
      <c r="DIW2200" s="62"/>
      <c r="DIY2200" s="73"/>
      <c r="DJA2200" s="62"/>
      <c r="DJC2200" s="73"/>
      <c r="DJE2200" s="62"/>
      <c r="DJG2200" s="73"/>
      <c r="DJI2200" s="62"/>
      <c r="DJK2200" s="73"/>
      <c r="DJM2200" s="62"/>
      <c r="DJO2200" s="73"/>
      <c r="DJQ2200" s="62"/>
      <c r="DJS2200" s="73"/>
      <c r="DJU2200" s="62"/>
      <c r="DJW2200" s="73"/>
      <c r="DJY2200" s="62"/>
      <c r="DKA2200" s="73"/>
      <c r="DKC2200" s="62"/>
      <c r="DKE2200" s="73"/>
      <c r="DKG2200" s="62"/>
      <c r="DKI2200" s="73"/>
      <c r="DKK2200" s="62"/>
      <c r="DKM2200" s="73"/>
      <c r="DKO2200" s="62"/>
      <c r="DKQ2200" s="73"/>
      <c r="DKS2200" s="62"/>
      <c r="DKU2200" s="73"/>
      <c r="DKW2200" s="62"/>
      <c r="DKY2200" s="73"/>
      <c r="DLA2200" s="62"/>
      <c r="DLC2200" s="73"/>
      <c r="DLE2200" s="62"/>
      <c r="DLG2200" s="73"/>
      <c r="DLI2200" s="62"/>
      <c r="DLK2200" s="73"/>
      <c r="DLM2200" s="62"/>
      <c r="DLO2200" s="73"/>
      <c r="DLQ2200" s="62"/>
      <c r="DLS2200" s="73"/>
      <c r="DLU2200" s="62"/>
      <c r="DLW2200" s="73"/>
      <c r="DLY2200" s="62"/>
      <c r="DMA2200" s="73"/>
      <c r="DMC2200" s="62"/>
      <c r="DME2200" s="73"/>
      <c r="DMG2200" s="62"/>
      <c r="DMI2200" s="73"/>
      <c r="DMK2200" s="62"/>
      <c r="DMM2200" s="73"/>
      <c r="DMO2200" s="62"/>
      <c r="DMQ2200" s="73"/>
      <c r="DMS2200" s="62"/>
      <c r="DMU2200" s="73"/>
      <c r="DMW2200" s="62"/>
      <c r="DMY2200" s="73"/>
      <c r="DNA2200" s="62"/>
      <c r="DNC2200" s="73"/>
      <c r="DNE2200" s="62"/>
      <c r="DNG2200" s="73"/>
      <c r="DNI2200" s="62"/>
      <c r="DNK2200" s="73"/>
      <c r="DNM2200" s="62"/>
      <c r="DNO2200" s="73"/>
      <c r="DNQ2200" s="62"/>
      <c r="DNS2200" s="73"/>
      <c r="DNU2200" s="62"/>
      <c r="DNW2200" s="73"/>
      <c r="DNY2200" s="62"/>
      <c r="DOA2200" s="73"/>
      <c r="DOC2200" s="62"/>
      <c r="DOE2200" s="73"/>
      <c r="DOG2200" s="62"/>
      <c r="DOI2200" s="73"/>
      <c r="DOK2200" s="62"/>
      <c r="DOM2200" s="73"/>
      <c r="DOO2200" s="62"/>
      <c r="DOQ2200" s="73"/>
      <c r="DOS2200" s="62"/>
      <c r="DOU2200" s="73"/>
      <c r="DOW2200" s="62"/>
      <c r="DOY2200" s="73"/>
      <c r="DPA2200" s="62"/>
      <c r="DPC2200" s="73"/>
      <c r="DPE2200" s="62"/>
      <c r="DPG2200" s="73"/>
      <c r="DPI2200" s="62"/>
      <c r="DPK2200" s="73"/>
      <c r="DPM2200" s="62"/>
      <c r="DPO2200" s="73"/>
      <c r="DPQ2200" s="62"/>
      <c r="DPS2200" s="73"/>
      <c r="DPU2200" s="62"/>
      <c r="DPW2200" s="73"/>
      <c r="DPY2200" s="62"/>
      <c r="DQA2200" s="73"/>
      <c r="DQC2200" s="62"/>
      <c r="DQE2200" s="73"/>
      <c r="DQG2200" s="62"/>
      <c r="DQI2200" s="73"/>
      <c r="DQK2200" s="62"/>
      <c r="DQM2200" s="73"/>
      <c r="DQO2200" s="62"/>
      <c r="DQQ2200" s="73"/>
      <c r="DQS2200" s="62"/>
      <c r="DQU2200" s="73"/>
      <c r="DQW2200" s="62"/>
      <c r="DQY2200" s="73"/>
      <c r="DRA2200" s="62"/>
      <c r="DRC2200" s="73"/>
      <c r="DRE2200" s="62"/>
      <c r="DRG2200" s="73"/>
      <c r="DRI2200" s="62"/>
      <c r="DRK2200" s="73"/>
      <c r="DRM2200" s="62"/>
      <c r="DRO2200" s="73"/>
      <c r="DRQ2200" s="62"/>
      <c r="DRS2200" s="73"/>
      <c r="DRU2200" s="62"/>
      <c r="DRW2200" s="73"/>
      <c r="DRY2200" s="62"/>
      <c r="DSA2200" s="73"/>
      <c r="DSC2200" s="62"/>
      <c r="DSE2200" s="73"/>
      <c r="DSG2200" s="62"/>
      <c r="DSI2200" s="73"/>
      <c r="DSK2200" s="62"/>
      <c r="DSM2200" s="73"/>
      <c r="DSO2200" s="62"/>
      <c r="DSQ2200" s="73"/>
      <c r="DSS2200" s="62"/>
      <c r="DSU2200" s="73"/>
      <c r="DSW2200" s="62"/>
      <c r="DSY2200" s="73"/>
      <c r="DTA2200" s="62"/>
      <c r="DTC2200" s="73"/>
      <c r="DTE2200" s="62"/>
      <c r="DTG2200" s="73"/>
      <c r="DTI2200" s="62"/>
      <c r="DTK2200" s="73"/>
      <c r="DTM2200" s="62"/>
      <c r="DTO2200" s="73"/>
      <c r="DTQ2200" s="62"/>
      <c r="DTS2200" s="73"/>
      <c r="DTU2200" s="62"/>
      <c r="DTW2200" s="73"/>
      <c r="DTY2200" s="62"/>
      <c r="DUA2200" s="73"/>
      <c r="DUC2200" s="62"/>
      <c r="DUE2200" s="73"/>
      <c r="DUG2200" s="62"/>
      <c r="DUI2200" s="73"/>
      <c r="DUK2200" s="62"/>
      <c r="DUM2200" s="73"/>
      <c r="DUO2200" s="62"/>
      <c r="DUQ2200" s="73"/>
      <c r="DUS2200" s="62"/>
      <c r="DUU2200" s="73"/>
      <c r="DUW2200" s="62"/>
      <c r="DUY2200" s="73"/>
      <c r="DVA2200" s="62"/>
      <c r="DVC2200" s="73"/>
      <c r="DVE2200" s="62"/>
      <c r="DVG2200" s="73"/>
      <c r="DVI2200" s="62"/>
      <c r="DVK2200" s="73"/>
      <c r="DVM2200" s="62"/>
      <c r="DVO2200" s="73"/>
      <c r="DVQ2200" s="62"/>
      <c r="DVS2200" s="73"/>
      <c r="DVU2200" s="62"/>
      <c r="DVW2200" s="73"/>
      <c r="DVY2200" s="62"/>
      <c r="DWA2200" s="73"/>
      <c r="DWC2200" s="62"/>
      <c r="DWE2200" s="73"/>
      <c r="DWG2200" s="62"/>
      <c r="DWI2200" s="73"/>
      <c r="DWK2200" s="62"/>
      <c r="DWM2200" s="73"/>
      <c r="DWO2200" s="62"/>
      <c r="DWQ2200" s="73"/>
      <c r="DWS2200" s="62"/>
      <c r="DWU2200" s="73"/>
      <c r="DWW2200" s="62"/>
      <c r="DWY2200" s="73"/>
      <c r="DXA2200" s="62"/>
      <c r="DXC2200" s="73"/>
      <c r="DXE2200" s="62"/>
      <c r="DXG2200" s="73"/>
      <c r="DXI2200" s="62"/>
      <c r="DXK2200" s="73"/>
      <c r="DXM2200" s="62"/>
      <c r="DXO2200" s="73"/>
      <c r="DXQ2200" s="62"/>
      <c r="DXS2200" s="73"/>
      <c r="DXU2200" s="62"/>
      <c r="DXW2200" s="73"/>
      <c r="DXY2200" s="62"/>
      <c r="DYA2200" s="73"/>
      <c r="DYC2200" s="62"/>
      <c r="DYE2200" s="73"/>
      <c r="DYG2200" s="62"/>
      <c r="DYI2200" s="73"/>
      <c r="DYK2200" s="62"/>
      <c r="DYM2200" s="73"/>
      <c r="DYO2200" s="62"/>
      <c r="DYQ2200" s="73"/>
      <c r="DYS2200" s="62"/>
      <c r="DYU2200" s="73"/>
      <c r="DYW2200" s="62"/>
      <c r="DYY2200" s="73"/>
      <c r="DZA2200" s="62"/>
      <c r="DZC2200" s="73"/>
      <c r="DZE2200" s="62"/>
      <c r="DZG2200" s="73"/>
      <c r="DZI2200" s="62"/>
      <c r="DZK2200" s="73"/>
      <c r="DZM2200" s="62"/>
      <c r="DZO2200" s="73"/>
      <c r="DZQ2200" s="62"/>
      <c r="DZS2200" s="73"/>
      <c r="DZU2200" s="62"/>
      <c r="DZW2200" s="73"/>
      <c r="DZY2200" s="62"/>
      <c r="EAA2200" s="73"/>
      <c r="EAC2200" s="62"/>
      <c r="EAE2200" s="73"/>
      <c r="EAG2200" s="62"/>
      <c r="EAI2200" s="73"/>
      <c r="EAK2200" s="62"/>
      <c r="EAM2200" s="73"/>
      <c r="EAO2200" s="62"/>
      <c r="EAQ2200" s="73"/>
      <c r="EAS2200" s="62"/>
      <c r="EAU2200" s="73"/>
      <c r="EAW2200" s="62"/>
      <c r="EAY2200" s="73"/>
      <c r="EBA2200" s="62"/>
      <c r="EBC2200" s="73"/>
      <c r="EBE2200" s="62"/>
      <c r="EBG2200" s="73"/>
      <c r="EBI2200" s="62"/>
      <c r="EBK2200" s="73"/>
      <c r="EBM2200" s="62"/>
      <c r="EBO2200" s="73"/>
      <c r="EBQ2200" s="62"/>
      <c r="EBS2200" s="73"/>
      <c r="EBU2200" s="62"/>
      <c r="EBW2200" s="73"/>
      <c r="EBY2200" s="62"/>
      <c r="ECA2200" s="73"/>
      <c r="ECC2200" s="62"/>
      <c r="ECE2200" s="73"/>
      <c r="ECG2200" s="62"/>
      <c r="ECI2200" s="73"/>
      <c r="ECK2200" s="62"/>
      <c r="ECM2200" s="73"/>
      <c r="ECO2200" s="62"/>
      <c r="ECQ2200" s="73"/>
      <c r="ECS2200" s="62"/>
      <c r="ECU2200" s="73"/>
      <c r="ECW2200" s="62"/>
      <c r="ECY2200" s="73"/>
      <c r="EDA2200" s="62"/>
      <c r="EDC2200" s="73"/>
      <c r="EDE2200" s="62"/>
      <c r="EDG2200" s="73"/>
      <c r="EDI2200" s="62"/>
      <c r="EDK2200" s="73"/>
      <c r="EDM2200" s="62"/>
      <c r="EDO2200" s="73"/>
      <c r="EDQ2200" s="62"/>
      <c r="EDS2200" s="73"/>
      <c r="EDU2200" s="62"/>
      <c r="EDW2200" s="73"/>
      <c r="EDY2200" s="62"/>
      <c r="EEA2200" s="73"/>
      <c r="EEC2200" s="62"/>
      <c r="EEE2200" s="73"/>
      <c r="EEG2200" s="62"/>
      <c r="EEI2200" s="73"/>
      <c r="EEK2200" s="62"/>
      <c r="EEM2200" s="73"/>
      <c r="EEO2200" s="62"/>
      <c r="EEQ2200" s="73"/>
      <c r="EES2200" s="62"/>
      <c r="EEU2200" s="73"/>
      <c r="EEW2200" s="62"/>
      <c r="EEY2200" s="73"/>
      <c r="EFA2200" s="62"/>
      <c r="EFC2200" s="73"/>
      <c r="EFE2200" s="62"/>
      <c r="EFG2200" s="73"/>
      <c r="EFI2200" s="62"/>
      <c r="EFK2200" s="73"/>
      <c r="EFM2200" s="62"/>
      <c r="EFO2200" s="73"/>
      <c r="EFQ2200" s="62"/>
      <c r="EFS2200" s="73"/>
      <c r="EFU2200" s="62"/>
      <c r="EFW2200" s="73"/>
      <c r="EFY2200" s="62"/>
      <c r="EGA2200" s="73"/>
      <c r="EGC2200" s="62"/>
      <c r="EGE2200" s="73"/>
      <c r="EGG2200" s="62"/>
      <c r="EGI2200" s="73"/>
      <c r="EGK2200" s="62"/>
      <c r="EGM2200" s="73"/>
      <c r="EGO2200" s="62"/>
      <c r="EGQ2200" s="73"/>
      <c r="EGS2200" s="62"/>
      <c r="EGU2200" s="73"/>
      <c r="EGW2200" s="62"/>
      <c r="EGY2200" s="73"/>
      <c r="EHA2200" s="62"/>
      <c r="EHC2200" s="73"/>
      <c r="EHE2200" s="62"/>
      <c r="EHG2200" s="73"/>
      <c r="EHI2200" s="62"/>
      <c r="EHK2200" s="73"/>
      <c r="EHM2200" s="62"/>
      <c r="EHO2200" s="73"/>
      <c r="EHQ2200" s="62"/>
      <c r="EHS2200" s="73"/>
      <c r="EHU2200" s="62"/>
      <c r="EHW2200" s="73"/>
      <c r="EHY2200" s="62"/>
      <c r="EIA2200" s="73"/>
      <c r="EIC2200" s="62"/>
      <c r="EIE2200" s="73"/>
      <c r="EIG2200" s="62"/>
      <c r="EII2200" s="73"/>
      <c r="EIK2200" s="62"/>
      <c r="EIM2200" s="73"/>
      <c r="EIO2200" s="62"/>
      <c r="EIQ2200" s="73"/>
      <c r="EIS2200" s="62"/>
      <c r="EIU2200" s="73"/>
      <c r="EIW2200" s="62"/>
      <c r="EIY2200" s="73"/>
      <c r="EJA2200" s="62"/>
      <c r="EJC2200" s="73"/>
      <c r="EJE2200" s="62"/>
      <c r="EJG2200" s="73"/>
      <c r="EJI2200" s="62"/>
      <c r="EJK2200" s="73"/>
      <c r="EJM2200" s="62"/>
      <c r="EJO2200" s="73"/>
      <c r="EJQ2200" s="62"/>
      <c r="EJS2200" s="73"/>
      <c r="EJU2200" s="62"/>
      <c r="EJW2200" s="73"/>
      <c r="EJY2200" s="62"/>
      <c r="EKA2200" s="73"/>
      <c r="EKC2200" s="62"/>
      <c r="EKE2200" s="73"/>
      <c r="EKG2200" s="62"/>
      <c r="EKI2200" s="73"/>
      <c r="EKK2200" s="62"/>
      <c r="EKM2200" s="73"/>
      <c r="EKO2200" s="62"/>
      <c r="EKQ2200" s="73"/>
      <c r="EKS2200" s="62"/>
      <c r="EKU2200" s="73"/>
      <c r="EKW2200" s="62"/>
      <c r="EKY2200" s="73"/>
      <c r="ELA2200" s="62"/>
      <c r="ELC2200" s="73"/>
      <c r="ELE2200" s="62"/>
      <c r="ELG2200" s="73"/>
      <c r="ELI2200" s="62"/>
      <c r="ELK2200" s="73"/>
      <c r="ELM2200" s="62"/>
      <c r="ELO2200" s="73"/>
      <c r="ELQ2200" s="62"/>
      <c r="ELS2200" s="73"/>
      <c r="ELU2200" s="62"/>
      <c r="ELW2200" s="73"/>
      <c r="ELY2200" s="62"/>
      <c r="EMA2200" s="73"/>
      <c r="EMC2200" s="62"/>
      <c r="EME2200" s="73"/>
      <c r="EMG2200" s="62"/>
      <c r="EMI2200" s="73"/>
      <c r="EMK2200" s="62"/>
      <c r="EMM2200" s="73"/>
      <c r="EMO2200" s="62"/>
      <c r="EMQ2200" s="73"/>
      <c r="EMS2200" s="62"/>
      <c r="EMU2200" s="73"/>
      <c r="EMW2200" s="62"/>
      <c r="EMY2200" s="73"/>
      <c r="ENA2200" s="62"/>
      <c r="ENC2200" s="73"/>
      <c r="ENE2200" s="62"/>
      <c r="ENG2200" s="73"/>
      <c r="ENI2200" s="62"/>
      <c r="ENK2200" s="73"/>
      <c r="ENM2200" s="62"/>
      <c r="ENO2200" s="73"/>
      <c r="ENQ2200" s="62"/>
      <c r="ENS2200" s="73"/>
      <c r="ENU2200" s="62"/>
      <c r="ENW2200" s="73"/>
      <c r="ENY2200" s="62"/>
      <c r="EOA2200" s="73"/>
      <c r="EOC2200" s="62"/>
      <c r="EOE2200" s="73"/>
      <c r="EOG2200" s="62"/>
      <c r="EOI2200" s="73"/>
      <c r="EOK2200" s="62"/>
      <c r="EOM2200" s="73"/>
      <c r="EOO2200" s="62"/>
      <c r="EOQ2200" s="73"/>
      <c r="EOS2200" s="62"/>
      <c r="EOU2200" s="73"/>
      <c r="EOW2200" s="62"/>
      <c r="EOY2200" s="73"/>
      <c r="EPA2200" s="62"/>
      <c r="EPC2200" s="73"/>
      <c r="EPE2200" s="62"/>
      <c r="EPG2200" s="73"/>
      <c r="EPI2200" s="62"/>
      <c r="EPK2200" s="73"/>
      <c r="EPM2200" s="62"/>
      <c r="EPO2200" s="73"/>
      <c r="EPQ2200" s="62"/>
      <c r="EPS2200" s="73"/>
      <c r="EPU2200" s="62"/>
      <c r="EPW2200" s="73"/>
      <c r="EPY2200" s="62"/>
      <c r="EQA2200" s="73"/>
      <c r="EQC2200" s="62"/>
      <c r="EQE2200" s="73"/>
      <c r="EQG2200" s="62"/>
      <c r="EQI2200" s="73"/>
      <c r="EQK2200" s="62"/>
      <c r="EQM2200" s="73"/>
      <c r="EQO2200" s="62"/>
      <c r="EQQ2200" s="73"/>
      <c r="EQS2200" s="62"/>
      <c r="EQU2200" s="73"/>
      <c r="EQW2200" s="62"/>
      <c r="EQY2200" s="73"/>
      <c r="ERA2200" s="62"/>
      <c r="ERC2200" s="73"/>
      <c r="ERE2200" s="62"/>
      <c r="ERG2200" s="73"/>
      <c r="ERI2200" s="62"/>
      <c r="ERK2200" s="73"/>
      <c r="ERM2200" s="62"/>
      <c r="ERO2200" s="73"/>
      <c r="ERQ2200" s="62"/>
      <c r="ERS2200" s="73"/>
      <c r="ERU2200" s="62"/>
      <c r="ERW2200" s="73"/>
      <c r="ERY2200" s="62"/>
      <c r="ESA2200" s="73"/>
      <c r="ESC2200" s="62"/>
      <c r="ESE2200" s="73"/>
      <c r="ESG2200" s="62"/>
      <c r="ESI2200" s="73"/>
      <c r="ESK2200" s="62"/>
      <c r="ESM2200" s="73"/>
      <c r="ESO2200" s="62"/>
      <c r="ESQ2200" s="73"/>
      <c r="ESS2200" s="62"/>
      <c r="ESU2200" s="73"/>
      <c r="ESW2200" s="62"/>
      <c r="ESY2200" s="73"/>
      <c r="ETA2200" s="62"/>
      <c r="ETC2200" s="73"/>
      <c r="ETE2200" s="62"/>
      <c r="ETG2200" s="73"/>
      <c r="ETI2200" s="62"/>
      <c r="ETK2200" s="73"/>
      <c r="ETM2200" s="62"/>
      <c r="ETO2200" s="73"/>
      <c r="ETQ2200" s="62"/>
      <c r="ETS2200" s="73"/>
      <c r="ETU2200" s="62"/>
      <c r="ETW2200" s="73"/>
      <c r="ETY2200" s="62"/>
      <c r="EUA2200" s="73"/>
      <c r="EUC2200" s="62"/>
      <c r="EUE2200" s="73"/>
      <c r="EUG2200" s="62"/>
      <c r="EUI2200" s="73"/>
      <c r="EUK2200" s="62"/>
      <c r="EUM2200" s="73"/>
      <c r="EUO2200" s="62"/>
      <c r="EUQ2200" s="73"/>
      <c r="EUS2200" s="62"/>
      <c r="EUU2200" s="73"/>
      <c r="EUW2200" s="62"/>
      <c r="EUY2200" s="73"/>
      <c r="EVA2200" s="62"/>
      <c r="EVC2200" s="73"/>
      <c r="EVE2200" s="62"/>
      <c r="EVG2200" s="73"/>
      <c r="EVI2200" s="62"/>
      <c r="EVK2200" s="73"/>
      <c r="EVM2200" s="62"/>
      <c r="EVO2200" s="73"/>
      <c r="EVQ2200" s="62"/>
      <c r="EVS2200" s="73"/>
      <c r="EVU2200" s="62"/>
      <c r="EVW2200" s="73"/>
      <c r="EVY2200" s="62"/>
      <c r="EWA2200" s="73"/>
      <c r="EWC2200" s="62"/>
      <c r="EWE2200" s="73"/>
      <c r="EWG2200" s="62"/>
      <c r="EWI2200" s="73"/>
      <c r="EWK2200" s="62"/>
      <c r="EWM2200" s="73"/>
      <c r="EWO2200" s="62"/>
      <c r="EWQ2200" s="73"/>
      <c r="EWS2200" s="62"/>
      <c r="EWU2200" s="73"/>
      <c r="EWW2200" s="62"/>
      <c r="EWY2200" s="73"/>
      <c r="EXA2200" s="62"/>
      <c r="EXC2200" s="73"/>
      <c r="EXE2200" s="62"/>
      <c r="EXG2200" s="73"/>
      <c r="EXI2200" s="62"/>
      <c r="EXK2200" s="73"/>
      <c r="EXM2200" s="62"/>
      <c r="EXO2200" s="73"/>
      <c r="EXQ2200" s="62"/>
      <c r="EXS2200" s="73"/>
      <c r="EXU2200" s="62"/>
      <c r="EXW2200" s="73"/>
      <c r="EXY2200" s="62"/>
      <c r="EYA2200" s="73"/>
      <c r="EYC2200" s="62"/>
      <c r="EYE2200" s="73"/>
      <c r="EYG2200" s="62"/>
      <c r="EYI2200" s="73"/>
      <c r="EYK2200" s="62"/>
      <c r="EYM2200" s="73"/>
      <c r="EYO2200" s="62"/>
      <c r="EYQ2200" s="73"/>
      <c r="EYS2200" s="62"/>
      <c r="EYU2200" s="73"/>
      <c r="EYW2200" s="62"/>
      <c r="EYY2200" s="73"/>
      <c r="EZA2200" s="62"/>
      <c r="EZC2200" s="73"/>
      <c r="EZE2200" s="62"/>
      <c r="EZG2200" s="73"/>
      <c r="EZI2200" s="62"/>
      <c r="EZK2200" s="73"/>
      <c r="EZM2200" s="62"/>
      <c r="EZO2200" s="73"/>
      <c r="EZQ2200" s="62"/>
      <c r="EZS2200" s="73"/>
      <c r="EZU2200" s="62"/>
      <c r="EZW2200" s="73"/>
      <c r="EZY2200" s="62"/>
      <c r="FAA2200" s="73"/>
      <c r="FAC2200" s="62"/>
      <c r="FAE2200" s="73"/>
      <c r="FAG2200" s="62"/>
      <c r="FAI2200" s="73"/>
      <c r="FAK2200" s="62"/>
      <c r="FAM2200" s="73"/>
      <c r="FAO2200" s="62"/>
      <c r="FAQ2200" s="73"/>
      <c r="FAS2200" s="62"/>
      <c r="FAU2200" s="73"/>
      <c r="FAW2200" s="62"/>
      <c r="FAY2200" s="73"/>
      <c r="FBA2200" s="62"/>
      <c r="FBC2200" s="73"/>
      <c r="FBE2200" s="62"/>
      <c r="FBG2200" s="73"/>
      <c r="FBI2200" s="62"/>
      <c r="FBK2200" s="73"/>
      <c r="FBM2200" s="62"/>
      <c r="FBO2200" s="73"/>
      <c r="FBQ2200" s="62"/>
      <c r="FBS2200" s="73"/>
      <c r="FBU2200" s="62"/>
      <c r="FBW2200" s="73"/>
      <c r="FBY2200" s="62"/>
      <c r="FCA2200" s="73"/>
      <c r="FCC2200" s="62"/>
      <c r="FCE2200" s="73"/>
      <c r="FCG2200" s="62"/>
      <c r="FCI2200" s="73"/>
      <c r="FCK2200" s="62"/>
      <c r="FCM2200" s="73"/>
      <c r="FCO2200" s="62"/>
      <c r="FCQ2200" s="73"/>
      <c r="FCS2200" s="62"/>
      <c r="FCU2200" s="73"/>
      <c r="FCW2200" s="62"/>
      <c r="FCY2200" s="73"/>
      <c r="FDA2200" s="62"/>
      <c r="FDC2200" s="73"/>
      <c r="FDE2200" s="62"/>
      <c r="FDG2200" s="73"/>
      <c r="FDI2200" s="62"/>
      <c r="FDK2200" s="73"/>
      <c r="FDM2200" s="62"/>
      <c r="FDO2200" s="73"/>
      <c r="FDQ2200" s="62"/>
      <c r="FDS2200" s="73"/>
      <c r="FDU2200" s="62"/>
      <c r="FDW2200" s="73"/>
      <c r="FDY2200" s="62"/>
      <c r="FEA2200" s="73"/>
      <c r="FEC2200" s="62"/>
      <c r="FEE2200" s="73"/>
      <c r="FEG2200" s="62"/>
      <c r="FEI2200" s="73"/>
      <c r="FEK2200" s="62"/>
      <c r="FEM2200" s="73"/>
      <c r="FEO2200" s="62"/>
      <c r="FEQ2200" s="73"/>
      <c r="FES2200" s="62"/>
      <c r="FEU2200" s="73"/>
      <c r="FEW2200" s="62"/>
      <c r="FEY2200" s="73"/>
      <c r="FFA2200" s="62"/>
      <c r="FFC2200" s="73"/>
      <c r="FFE2200" s="62"/>
      <c r="FFG2200" s="73"/>
      <c r="FFI2200" s="62"/>
      <c r="FFK2200" s="73"/>
      <c r="FFM2200" s="62"/>
      <c r="FFO2200" s="73"/>
      <c r="FFQ2200" s="62"/>
      <c r="FFS2200" s="73"/>
      <c r="FFU2200" s="62"/>
      <c r="FFW2200" s="73"/>
      <c r="FFY2200" s="62"/>
      <c r="FGA2200" s="73"/>
      <c r="FGC2200" s="62"/>
      <c r="FGE2200" s="73"/>
      <c r="FGG2200" s="62"/>
      <c r="FGI2200" s="73"/>
      <c r="FGK2200" s="62"/>
      <c r="FGM2200" s="73"/>
      <c r="FGO2200" s="62"/>
      <c r="FGQ2200" s="73"/>
      <c r="FGS2200" s="62"/>
      <c r="FGU2200" s="73"/>
      <c r="FGW2200" s="62"/>
      <c r="FGY2200" s="73"/>
      <c r="FHA2200" s="62"/>
      <c r="FHC2200" s="73"/>
      <c r="FHE2200" s="62"/>
      <c r="FHG2200" s="73"/>
      <c r="FHI2200" s="62"/>
      <c r="FHK2200" s="73"/>
      <c r="FHM2200" s="62"/>
      <c r="FHO2200" s="73"/>
      <c r="FHQ2200" s="62"/>
      <c r="FHS2200" s="73"/>
      <c r="FHU2200" s="62"/>
      <c r="FHW2200" s="73"/>
      <c r="FHY2200" s="62"/>
      <c r="FIA2200" s="73"/>
      <c r="FIC2200" s="62"/>
      <c r="FIE2200" s="73"/>
      <c r="FIG2200" s="62"/>
      <c r="FII2200" s="73"/>
      <c r="FIK2200" s="62"/>
      <c r="FIM2200" s="73"/>
      <c r="FIO2200" s="62"/>
      <c r="FIQ2200" s="73"/>
      <c r="FIS2200" s="62"/>
      <c r="FIU2200" s="73"/>
      <c r="FIW2200" s="62"/>
      <c r="FIY2200" s="73"/>
      <c r="FJA2200" s="62"/>
      <c r="FJC2200" s="73"/>
      <c r="FJE2200" s="62"/>
      <c r="FJG2200" s="73"/>
      <c r="FJI2200" s="62"/>
      <c r="FJK2200" s="73"/>
      <c r="FJM2200" s="62"/>
      <c r="FJO2200" s="73"/>
      <c r="FJQ2200" s="62"/>
      <c r="FJS2200" s="73"/>
      <c r="FJU2200" s="62"/>
      <c r="FJW2200" s="73"/>
      <c r="FJY2200" s="62"/>
      <c r="FKA2200" s="73"/>
      <c r="FKC2200" s="62"/>
      <c r="FKE2200" s="73"/>
      <c r="FKG2200" s="62"/>
      <c r="FKI2200" s="73"/>
      <c r="FKK2200" s="62"/>
      <c r="FKM2200" s="73"/>
      <c r="FKO2200" s="62"/>
      <c r="FKQ2200" s="73"/>
      <c r="FKS2200" s="62"/>
      <c r="FKU2200" s="73"/>
      <c r="FKW2200" s="62"/>
      <c r="FKY2200" s="73"/>
      <c r="FLA2200" s="62"/>
      <c r="FLC2200" s="73"/>
      <c r="FLE2200" s="62"/>
      <c r="FLG2200" s="73"/>
      <c r="FLI2200" s="62"/>
      <c r="FLK2200" s="73"/>
      <c r="FLM2200" s="62"/>
      <c r="FLO2200" s="73"/>
      <c r="FLQ2200" s="62"/>
      <c r="FLS2200" s="73"/>
      <c r="FLU2200" s="62"/>
      <c r="FLW2200" s="73"/>
      <c r="FLY2200" s="62"/>
      <c r="FMA2200" s="73"/>
      <c r="FMC2200" s="62"/>
      <c r="FME2200" s="73"/>
      <c r="FMG2200" s="62"/>
      <c r="FMI2200" s="73"/>
      <c r="FMK2200" s="62"/>
      <c r="FMM2200" s="73"/>
      <c r="FMO2200" s="62"/>
      <c r="FMQ2200" s="73"/>
      <c r="FMS2200" s="62"/>
      <c r="FMU2200" s="73"/>
      <c r="FMW2200" s="62"/>
      <c r="FMY2200" s="73"/>
      <c r="FNA2200" s="62"/>
      <c r="FNC2200" s="73"/>
      <c r="FNE2200" s="62"/>
      <c r="FNG2200" s="73"/>
      <c r="FNI2200" s="62"/>
      <c r="FNK2200" s="73"/>
      <c r="FNM2200" s="62"/>
      <c r="FNO2200" s="73"/>
      <c r="FNQ2200" s="62"/>
      <c r="FNS2200" s="73"/>
      <c r="FNU2200" s="62"/>
      <c r="FNW2200" s="73"/>
      <c r="FNY2200" s="62"/>
      <c r="FOA2200" s="73"/>
      <c r="FOC2200" s="62"/>
      <c r="FOE2200" s="73"/>
      <c r="FOG2200" s="62"/>
      <c r="FOI2200" s="73"/>
      <c r="FOK2200" s="62"/>
      <c r="FOM2200" s="73"/>
      <c r="FOO2200" s="62"/>
      <c r="FOQ2200" s="73"/>
      <c r="FOS2200" s="62"/>
      <c r="FOU2200" s="73"/>
      <c r="FOW2200" s="62"/>
      <c r="FOY2200" s="73"/>
      <c r="FPA2200" s="62"/>
      <c r="FPC2200" s="73"/>
      <c r="FPE2200" s="62"/>
      <c r="FPG2200" s="73"/>
      <c r="FPI2200" s="62"/>
      <c r="FPK2200" s="73"/>
      <c r="FPM2200" s="62"/>
      <c r="FPO2200" s="73"/>
      <c r="FPQ2200" s="62"/>
      <c r="FPS2200" s="73"/>
      <c r="FPU2200" s="62"/>
      <c r="FPW2200" s="73"/>
      <c r="FPY2200" s="62"/>
      <c r="FQA2200" s="73"/>
      <c r="FQC2200" s="62"/>
      <c r="FQE2200" s="73"/>
      <c r="FQG2200" s="62"/>
      <c r="FQI2200" s="73"/>
      <c r="FQK2200" s="62"/>
      <c r="FQM2200" s="73"/>
      <c r="FQO2200" s="62"/>
      <c r="FQQ2200" s="73"/>
      <c r="FQS2200" s="62"/>
      <c r="FQU2200" s="73"/>
      <c r="FQW2200" s="62"/>
      <c r="FQY2200" s="73"/>
      <c r="FRA2200" s="62"/>
      <c r="FRC2200" s="73"/>
      <c r="FRE2200" s="62"/>
      <c r="FRG2200" s="73"/>
      <c r="FRI2200" s="62"/>
      <c r="FRK2200" s="73"/>
      <c r="FRM2200" s="62"/>
      <c r="FRO2200" s="73"/>
      <c r="FRQ2200" s="62"/>
      <c r="FRS2200" s="73"/>
      <c r="FRU2200" s="62"/>
      <c r="FRW2200" s="73"/>
      <c r="FRY2200" s="62"/>
      <c r="FSA2200" s="73"/>
      <c r="FSC2200" s="62"/>
      <c r="FSE2200" s="73"/>
      <c r="FSG2200" s="62"/>
      <c r="FSI2200" s="73"/>
      <c r="FSK2200" s="62"/>
      <c r="FSM2200" s="73"/>
      <c r="FSO2200" s="62"/>
      <c r="FSQ2200" s="73"/>
      <c r="FSS2200" s="62"/>
      <c r="FSU2200" s="73"/>
      <c r="FSW2200" s="62"/>
      <c r="FSY2200" s="73"/>
      <c r="FTA2200" s="62"/>
      <c r="FTC2200" s="73"/>
      <c r="FTE2200" s="62"/>
      <c r="FTG2200" s="73"/>
      <c r="FTI2200" s="62"/>
      <c r="FTK2200" s="73"/>
      <c r="FTM2200" s="62"/>
      <c r="FTO2200" s="73"/>
      <c r="FTQ2200" s="62"/>
      <c r="FTS2200" s="73"/>
      <c r="FTU2200" s="62"/>
      <c r="FTW2200" s="73"/>
      <c r="FTY2200" s="62"/>
      <c r="FUA2200" s="73"/>
      <c r="FUC2200" s="62"/>
      <c r="FUE2200" s="73"/>
      <c r="FUG2200" s="62"/>
      <c r="FUI2200" s="73"/>
      <c r="FUK2200" s="62"/>
      <c r="FUM2200" s="73"/>
      <c r="FUO2200" s="62"/>
      <c r="FUQ2200" s="73"/>
      <c r="FUS2200" s="62"/>
      <c r="FUU2200" s="73"/>
      <c r="FUW2200" s="62"/>
      <c r="FUY2200" s="73"/>
      <c r="FVA2200" s="62"/>
      <c r="FVC2200" s="73"/>
      <c r="FVE2200" s="62"/>
      <c r="FVG2200" s="73"/>
      <c r="FVI2200" s="62"/>
      <c r="FVK2200" s="73"/>
      <c r="FVM2200" s="62"/>
      <c r="FVO2200" s="73"/>
      <c r="FVQ2200" s="62"/>
      <c r="FVS2200" s="73"/>
      <c r="FVU2200" s="62"/>
      <c r="FVW2200" s="73"/>
      <c r="FVY2200" s="62"/>
      <c r="FWA2200" s="73"/>
      <c r="FWC2200" s="62"/>
      <c r="FWE2200" s="73"/>
      <c r="FWG2200" s="62"/>
      <c r="FWI2200" s="73"/>
      <c r="FWK2200" s="62"/>
      <c r="FWM2200" s="73"/>
      <c r="FWO2200" s="62"/>
      <c r="FWQ2200" s="73"/>
      <c r="FWS2200" s="62"/>
      <c r="FWU2200" s="73"/>
      <c r="FWW2200" s="62"/>
      <c r="FWY2200" s="73"/>
      <c r="FXA2200" s="62"/>
      <c r="FXC2200" s="73"/>
      <c r="FXE2200" s="62"/>
      <c r="FXG2200" s="73"/>
      <c r="FXI2200" s="62"/>
      <c r="FXK2200" s="73"/>
      <c r="FXM2200" s="62"/>
      <c r="FXO2200" s="73"/>
      <c r="FXQ2200" s="62"/>
      <c r="FXS2200" s="73"/>
      <c r="FXU2200" s="62"/>
      <c r="FXW2200" s="73"/>
      <c r="FXY2200" s="62"/>
      <c r="FYA2200" s="73"/>
      <c r="FYC2200" s="62"/>
      <c r="FYE2200" s="73"/>
      <c r="FYG2200" s="62"/>
      <c r="FYI2200" s="73"/>
      <c r="FYK2200" s="62"/>
      <c r="FYM2200" s="73"/>
      <c r="FYO2200" s="62"/>
      <c r="FYQ2200" s="73"/>
      <c r="FYS2200" s="62"/>
      <c r="FYU2200" s="73"/>
      <c r="FYW2200" s="62"/>
      <c r="FYY2200" s="73"/>
      <c r="FZA2200" s="62"/>
      <c r="FZC2200" s="73"/>
      <c r="FZE2200" s="62"/>
      <c r="FZG2200" s="73"/>
      <c r="FZI2200" s="62"/>
      <c r="FZK2200" s="73"/>
      <c r="FZM2200" s="62"/>
      <c r="FZO2200" s="73"/>
      <c r="FZQ2200" s="62"/>
      <c r="FZS2200" s="73"/>
      <c r="FZU2200" s="62"/>
      <c r="FZW2200" s="73"/>
      <c r="FZY2200" s="62"/>
      <c r="GAA2200" s="73"/>
      <c r="GAC2200" s="62"/>
      <c r="GAE2200" s="73"/>
      <c r="GAG2200" s="62"/>
      <c r="GAI2200" s="73"/>
      <c r="GAK2200" s="62"/>
      <c r="GAM2200" s="73"/>
      <c r="GAO2200" s="62"/>
      <c r="GAQ2200" s="73"/>
      <c r="GAS2200" s="62"/>
      <c r="GAU2200" s="73"/>
      <c r="GAW2200" s="62"/>
      <c r="GAY2200" s="73"/>
      <c r="GBA2200" s="62"/>
      <c r="GBC2200" s="73"/>
      <c r="GBE2200" s="62"/>
      <c r="GBG2200" s="73"/>
      <c r="GBI2200" s="62"/>
      <c r="GBK2200" s="73"/>
      <c r="GBM2200" s="62"/>
      <c r="GBO2200" s="73"/>
      <c r="GBQ2200" s="62"/>
      <c r="GBS2200" s="73"/>
      <c r="GBU2200" s="62"/>
      <c r="GBW2200" s="73"/>
      <c r="GBY2200" s="62"/>
      <c r="GCA2200" s="73"/>
      <c r="GCC2200" s="62"/>
      <c r="GCE2200" s="73"/>
      <c r="GCG2200" s="62"/>
      <c r="GCI2200" s="73"/>
      <c r="GCK2200" s="62"/>
      <c r="GCM2200" s="73"/>
      <c r="GCO2200" s="62"/>
      <c r="GCQ2200" s="73"/>
      <c r="GCS2200" s="62"/>
      <c r="GCU2200" s="73"/>
      <c r="GCW2200" s="62"/>
      <c r="GCY2200" s="73"/>
      <c r="GDA2200" s="62"/>
      <c r="GDC2200" s="73"/>
      <c r="GDE2200" s="62"/>
      <c r="GDG2200" s="73"/>
      <c r="GDI2200" s="62"/>
      <c r="GDK2200" s="73"/>
      <c r="GDM2200" s="62"/>
      <c r="GDO2200" s="73"/>
      <c r="GDQ2200" s="62"/>
      <c r="GDS2200" s="73"/>
      <c r="GDU2200" s="62"/>
      <c r="GDW2200" s="73"/>
      <c r="GDY2200" s="62"/>
      <c r="GEA2200" s="73"/>
      <c r="GEC2200" s="62"/>
      <c r="GEE2200" s="73"/>
      <c r="GEG2200" s="62"/>
      <c r="GEI2200" s="73"/>
      <c r="GEK2200" s="62"/>
      <c r="GEM2200" s="73"/>
      <c r="GEO2200" s="62"/>
      <c r="GEQ2200" s="73"/>
      <c r="GES2200" s="62"/>
      <c r="GEU2200" s="73"/>
      <c r="GEW2200" s="62"/>
      <c r="GEY2200" s="73"/>
      <c r="GFA2200" s="62"/>
      <c r="GFC2200" s="73"/>
      <c r="GFE2200" s="62"/>
      <c r="GFG2200" s="73"/>
      <c r="GFI2200" s="62"/>
      <c r="GFK2200" s="73"/>
      <c r="GFM2200" s="62"/>
      <c r="GFO2200" s="73"/>
      <c r="GFQ2200" s="62"/>
      <c r="GFS2200" s="73"/>
      <c r="GFU2200" s="62"/>
      <c r="GFW2200" s="73"/>
      <c r="GFY2200" s="62"/>
      <c r="GGA2200" s="73"/>
      <c r="GGC2200" s="62"/>
      <c r="GGE2200" s="73"/>
      <c r="GGG2200" s="62"/>
      <c r="GGI2200" s="73"/>
      <c r="GGK2200" s="62"/>
      <c r="GGM2200" s="73"/>
      <c r="GGO2200" s="62"/>
      <c r="GGQ2200" s="73"/>
      <c r="GGS2200" s="62"/>
      <c r="GGU2200" s="73"/>
      <c r="GGW2200" s="62"/>
      <c r="GGY2200" s="73"/>
      <c r="GHA2200" s="62"/>
      <c r="GHC2200" s="73"/>
      <c r="GHE2200" s="62"/>
      <c r="GHG2200" s="73"/>
      <c r="GHI2200" s="62"/>
      <c r="GHK2200" s="73"/>
      <c r="GHM2200" s="62"/>
      <c r="GHO2200" s="73"/>
      <c r="GHQ2200" s="62"/>
      <c r="GHS2200" s="73"/>
      <c r="GHU2200" s="62"/>
      <c r="GHW2200" s="73"/>
      <c r="GHY2200" s="62"/>
      <c r="GIA2200" s="73"/>
      <c r="GIC2200" s="62"/>
      <c r="GIE2200" s="73"/>
      <c r="GIG2200" s="62"/>
      <c r="GII2200" s="73"/>
      <c r="GIK2200" s="62"/>
      <c r="GIM2200" s="73"/>
      <c r="GIO2200" s="62"/>
      <c r="GIQ2200" s="73"/>
      <c r="GIS2200" s="62"/>
      <c r="GIU2200" s="73"/>
      <c r="GIW2200" s="62"/>
      <c r="GIY2200" s="73"/>
      <c r="GJA2200" s="62"/>
      <c r="GJC2200" s="73"/>
      <c r="GJE2200" s="62"/>
      <c r="GJG2200" s="73"/>
      <c r="GJI2200" s="62"/>
      <c r="GJK2200" s="73"/>
      <c r="GJM2200" s="62"/>
      <c r="GJO2200" s="73"/>
      <c r="GJQ2200" s="62"/>
      <c r="GJS2200" s="73"/>
      <c r="GJU2200" s="62"/>
      <c r="GJW2200" s="73"/>
      <c r="GJY2200" s="62"/>
      <c r="GKA2200" s="73"/>
      <c r="GKC2200" s="62"/>
      <c r="GKE2200" s="73"/>
      <c r="GKG2200" s="62"/>
      <c r="GKI2200" s="73"/>
      <c r="GKK2200" s="62"/>
      <c r="GKM2200" s="73"/>
      <c r="GKO2200" s="62"/>
      <c r="GKQ2200" s="73"/>
      <c r="GKS2200" s="62"/>
      <c r="GKU2200" s="73"/>
      <c r="GKW2200" s="62"/>
      <c r="GKY2200" s="73"/>
      <c r="GLA2200" s="62"/>
      <c r="GLC2200" s="73"/>
      <c r="GLE2200" s="62"/>
      <c r="GLG2200" s="73"/>
      <c r="GLI2200" s="62"/>
      <c r="GLK2200" s="73"/>
      <c r="GLM2200" s="62"/>
      <c r="GLO2200" s="73"/>
      <c r="GLQ2200" s="62"/>
      <c r="GLS2200" s="73"/>
      <c r="GLU2200" s="62"/>
      <c r="GLW2200" s="73"/>
      <c r="GLY2200" s="62"/>
      <c r="GMA2200" s="73"/>
      <c r="GMC2200" s="62"/>
      <c r="GME2200" s="73"/>
      <c r="GMG2200" s="62"/>
      <c r="GMI2200" s="73"/>
      <c r="GMK2200" s="62"/>
      <c r="GMM2200" s="73"/>
      <c r="GMO2200" s="62"/>
      <c r="GMQ2200" s="73"/>
      <c r="GMS2200" s="62"/>
      <c r="GMU2200" s="73"/>
      <c r="GMW2200" s="62"/>
      <c r="GMY2200" s="73"/>
      <c r="GNA2200" s="62"/>
      <c r="GNC2200" s="73"/>
      <c r="GNE2200" s="62"/>
      <c r="GNG2200" s="73"/>
      <c r="GNI2200" s="62"/>
      <c r="GNK2200" s="73"/>
      <c r="GNM2200" s="62"/>
      <c r="GNO2200" s="73"/>
      <c r="GNQ2200" s="62"/>
      <c r="GNS2200" s="73"/>
      <c r="GNU2200" s="62"/>
      <c r="GNW2200" s="73"/>
      <c r="GNY2200" s="62"/>
      <c r="GOA2200" s="73"/>
      <c r="GOC2200" s="62"/>
      <c r="GOE2200" s="73"/>
      <c r="GOG2200" s="62"/>
      <c r="GOI2200" s="73"/>
      <c r="GOK2200" s="62"/>
      <c r="GOM2200" s="73"/>
      <c r="GOO2200" s="62"/>
      <c r="GOQ2200" s="73"/>
      <c r="GOS2200" s="62"/>
      <c r="GOU2200" s="73"/>
      <c r="GOW2200" s="62"/>
      <c r="GOY2200" s="73"/>
      <c r="GPA2200" s="62"/>
      <c r="GPC2200" s="73"/>
      <c r="GPE2200" s="62"/>
      <c r="GPG2200" s="73"/>
      <c r="GPI2200" s="62"/>
      <c r="GPK2200" s="73"/>
      <c r="GPM2200" s="62"/>
      <c r="GPO2200" s="73"/>
      <c r="GPQ2200" s="62"/>
      <c r="GPS2200" s="73"/>
      <c r="GPU2200" s="62"/>
      <c r="GPW2200" s="73"/>
      <c r="GPY2200" s="62"/>
      <c r="GQA2200" s="73"/>
      <c r="GQC2200" s="62"/>
      <c r="GQE2200" s="73"/>
      <c r="GQG2200" s="62"/>
      <c r="GQI2200" s="73"/>
      <c r="GQK2200" s="62"/>
      <c r="GQM2200" s="73"/>
      <c r="GQO2200" s="62"/>
      <c r="GQQ2200" s="73"/>
      <c r="GQS2200" s="62"/>
      <c r="GQU2200" s="73"/>
      <c r="GQW2200" s="62"/>
      <c r="GQY2200" s="73"/>
      <c r="GRA2200" s="62"/>
      <c r="GRC2200" s="73"/>
      <c r="GRE2200" s="62"/>
      <c r="GRG2200" s="73"/>
      <c r="GRI2200" s="62"/>
      <c r="GRK2200" s="73"/>
      <c r="GRM2200" s="62"/>
      <c r="GRO2200" s="73"/>
      <c r="GRQ2200" s="62"/>
      <c r="GRS2200" s="73"/>
      <c r="GRU2200" s="62"/>
      <c r="GRW2200" s="73"/>
      <c r="GRY2200" s="62"/>
      <c r="GSA2200" s="73"/>
      <c r="GSC2200" s="62"/>
      <c r="GSE2200" s="73"/>
      <c r="GSG2200" s="62"/>
      <c r="GSI2200" s="73"/>
      <c r="GSK2200" s="62"/>
      <c r="GSM2200" s="73"/>
      <c r="GSO2200" s="62"/>
      <c r="GSQ2200" s="73"/>
      <c r="GSS2200" s="62"/>
      <c r="GSU2200" s="73"/>
      <c r="GSW2200" s="62"/>
      <c r="GSY2200" s="73"/>
      <c r="GTA2200" s="62"/>
      <c r="GTC2200" s="73"/>
      <c r="GTE2200" s="62"/>
      <c r="GTG2200" s="73"/>
      <c r="GTI2200" s="62"/>
      <c r="GTK2200" s="73"/>
      <c r="GTM2200" s="62"/>
      <c r="GTO2200" s="73"/>
      <c r="GTQ2200" s="62"/>
      <c r="GTS2200" s="73"/>
      <c r="GTU2200" s="62"/>
      <c r="GTW2200" s="73"/>
      <c r="GTY2200" s="62"/>
      <c r="GUA2200" s="73"/>
      <c r="GUC2200" s="62"/>
      <c r="GUE2200" s="73"/>
      <c r="GUG2200" s="62"/>
      <c r="GUI2200" s="73"/>
      <c r="GUK2200" s="62"/>
      <c r="GUM2200" s="73"/>
      <c r="GUO2200" s="62"/>
      <c r="GUQ2200" s="73"/>
      <c r="GUS2200" s="62"/>
      <c r="GUU2200" s="73"/>
      <c r="GUW2200" s="62"/>
      <c r="GUY2200" s="73"/>
      <c r="GVA2200" s="62"/>
      <c r="GVC2200" s="73"/>
      <c r="GVE2200" s="62"/>
      <c r="GVG2200" s="73"/>
      <c r="GVI2200" s="62"/>
      <c r="GVK2200" s="73"/>
      <c r="GVM2200" s="62"/>
      <c r="GVO2200" s="73"/>
      <c r="GVQ2200" s="62"/>
      <c r="GVS2200" s="73"/>
      <c r="GVU2200" s="62"/>
      <c r="GVW2200" s="73"/>
      <c r="GVY2200" s="62"/>
      <c r="GWA2200" s="73"/>
      <c r="GWC2200" s="62"/>
      <c r="GWE2200" s="73"/>
      <c r="GWG2200" s="62"/>
      <c r="GWI2200" s="73"/>
      <c r="GWK2200" s="62"/>
      <c r="GWM2200" s="73"/>
      <c r="GWO2200" s="62"/>
      <c r="GWQ2200" s="73"/>
      <c r="GWS2200" s="62"/>
      <c r="GWU2200" s="73"/>
      <c r="GWW2200" s="62"/>
      <c r="GWY2200" s="73"/>
      <c r="GXA2200" s="62"/>
      <c r="GXC2200" s="73"/>
      <c r="GXE2200" s="62"/>
      <c r="GXG2200" s="73"/>
      <c r="GXI2200" s="62"/>
      <c r="GXK2200" s="73"/>
      <c r="GXM2200" s="62"/>
      <c r="GXO2200" s="73"/>
      <c r="GXQ2200" s="62"/>
      <c r="GXS2200" s="73"/>
      <c r="GXU2200" s="62"/>
      <c r="GXW2200" s="73"/>
      <c r="GXY2200" s="62"/>
      <c r="GYA2200" s="73"/>
      <c r="GYC2200" s="62"/>
      <c r="GYE2200" s="73"/>
      <c r="GYG2200" s="62"/>
      <c r="GYI2200" s="73"/>
      <c r="GYK2200" s="62"/>
      <c r="GYM2200" s="73"/>
      <c r="GYO2200" s="62"/>
      <c r="GYQ2200" s="73"/>
      <c r="GYS2200" s="62"/>
      <c r="GYU2200" s="73"/>
      <c r="GYW2200" s="62"/>
      <c r="GYY2200" s="73"/>
      <c r="GZA2200" s="62"/>
      <c r="GZC2200" s="73"/>
      <c r="GZE2200" s="62"/>
      <c r="GZG2200" s="73"/>
      <c r="GZI2200" s="62"/>
      <c r="GZK2200" s="73"/>
      <c r="GZM2200" s="62"/>
      <c r="GZO2200" s="73"/>
      <c r="GZQ2200" s="62"/>
      <c r="GZS2200" s="73"/>
      <c r="GZU2200" s="62"/>
      <c r="GZW2200" s="73"/>
      <c r="GZY2200" s="62"/>
      <c r="HAA2200" s="73"/>
      <c r="HAC2200" s="62"/>
      <c r="HAE2200" s="73"/>
      <c r="HAG2200" s="62"/>
      <c r="HAI2200" s="73"/>
      <c r="HAK2200" s="62"/>
      <c r="HAM2200" s="73"/>
      <c r="HAO2200" s="62"/>
      <c r="HAQ2200" s="73"/>
      <c r="HAS2200" s="62"/>
      <c r="HAU2200" s="73"/>
      <c r="HAW2200" s="62"/>
      <c r="HAY2200" s="73"/>
      <c r="HBA2200" s="62"/>
      <c r="HBC2200" s="73"/>
      <c r="HBE2200" s="62"/>
      <c r="HBG2200" s="73"/>
      <c r="HBI2200" s="62"/>
      <c r="HBK2200" s="73"/>
      <c r="HBM2200" s="62"/>
      <c r="HBO2200" s="73"/>
      <c r="HBQ2200" s="62"/>
      <c r="HBS2200" s="73"/>
      <c r="HBU2200" s="62"/>
      <c r="HBW2200" s="73"/>
      <c r="HBY2200" s="62"/>
      <c r="HCA2200" s="73"/>
      <c r="HCC2200" s="62"/>
      <c r="HCE2200" s="73"/>
      <c r="HCG2200" s="62"/>
      <c r="HCI2200" s="73"/>
      <c r="HCK2200" s="62"/>
      <c r="HCM2200" s="73"/>
      <c r="HCO2200" s="62"/>
      <c r="HCQ2200" s="73"/>
      <c r="HCS2200" s="62"/>
      <c r="HCU2200" s="73"/>
      <c r="HCW2200" s="62"/>
      <c r="HCY2200" s="73"/>
      <c r="HDA2200" s="62"/>
      <c r="HDC2200" s="73"/>
      <c r="HDE2200" s="62"/>
      <c r="HDG2200" s="73"/>
      <c r="HDI2200" s="62"/>
      <c r="HDK2200" s="73"/>
      <c r="HDM2200" s="62"/>
      <c r="HDO2200" s="73"/>
      <c r="HDQ2200" s="62"/>
      <c r="HDS2200" s="73"/>
      <c r="HDU2200" s="62"/>
      <c r="HDW2200" s="73"/>
      <c r="HDY2200" s="62"/>
      <c r="HEA2200" s="73"/>
      <c r="HEC2200" s="62"/>
      <c r="HEE2200" s="73"/>
      <c r="HEG2200" s="62"/>
      <c r="HEI2200" s="73"/>
      <c r="HEK2200" s="62"/>
      <c r="HEM2200" s="73"/>
      <c r="HEO2200" s="62"/>
      <c r="HEQ2200" s="73"/>
      <c r="HES2200" s="62"/>
      <c r="HEU2200" s="73"/>
      <c r="HEW2200" s="62"/>
      <c r="HEY2200" s="73"/>
      <c r="HFA2200" s="62"/>
      <c r="HFC2200" s="73"/>
      <c r="HFE2200" s="62"/>
      <c r="HFG2200" s="73"/>
      <c r="HFI2200" s="62"/>
      <c r="HFK2200" s="73"/>
      <c r="HFM2200" s="62"/>
      <c r="HFO2200" s="73"/>
      <c r="HFQ2200" s="62"/>
      <c r="HFS2200" s="73"/>
      <c r="HFU2200" s="62"/>
      <c r="HFW2200" s="73"/>
      <c r="HFY2200" s="62"/>
      <c r="HGA2200" s="73"/>
      <c r="HGC2200" s="62"/>
      <c r="HGE2200" s="73"/>
      <c r="HGG2200" s="62"/>
      <c r="HGI2200" s="73"/>
      <c r="HGK2200" s="62"/>
      <c r="HGM2200" s="73"/>
      <c r="HGO2200" s="62"/>
      <c r="HGQ2200" s="73"/>
      <c r="HGS2200" s="62"/>
      <c r="HGU2200" s="73"/>
      <c r="HGW2200" s="62"/>
      <c r="HGY2200" s="73"/>
      <c r="HHA2200" s="62"/>
      <c r="HHC2200" s="73"/>
      <c r="HHE2200" s="62"/>
      <c r="HHG2200" s="73"/>
      <c r="HHI2200" s="62"/>
      <c r="HHK2200" s="73"/>
      <c r="HHM2200" s="62"/>
      <c r="HHO2200" s="73"/>
      <c r="HHQ2200" s="62"/>
      <c r="HHS2200" s="73"/>
      <c r="HHU2200" s="62"/>
      <c r="HHW2200" s="73"/>
      <c r="HHY2200" s="62"/>
      <c r="HIA2200" s="73"/>
      <c r="HIC2200" s="62"/>
      <c r="HIE2200" s="73"/>
      <c r="HIG2200" s="62"/>
      <c r="HII2200" s="73"/>
      <c r="HIK2200" s="62"/>
      <c r="HIM2200" s="73"/>
      <c r="HIO2200" s="62"/>
      <c r="HIQ2200" s="73"/>
      <c r="HIS2200" s="62"/>
      <c r="HIU2200" s="73"/>
      <c r="HIW2200" s="62"/>
      <c r="HIY2200" s="73"/>
      <c r="HJA2200" s="62"/>
      <c r="HJC2200" s="73"/>
      <c r="HJE2200" s="62"/>
      <c r="HJG2200" s="73"/>
      <c r="HJI2200" s="62"/>
      <c r="HJK2200" s="73"/>
      <c r="HJM2200" s="62"/>
      <c r="HJO2200" s="73"/>
      <c r="HJQ2200" s="62"/>
      <c r="HJS2200" s="73"/>
      <c r="HJU2200" s="62"/>
      <c r="HJW2200" s="73"/>
      <c r="HJY2200" s="62"/>
      <c r="HKA2200" s="73"/>
      <c r="HKC2200" s="62"/>
      <c r="HKE2200" s="73"/>
      <c r="HKG2200" s="62"/>
      <c r="HKI2200" s="73"/>
      <c r="HKK2200" s="62"/>
      <c r="HKM2200" s="73"/>
      <c r="HKO2200" s="62"/>
      <c r="HKQ2200" s="73"/>
      <c r="HKS2200" s="62"/>
      <c r="HKU2200" s="73"/>
      <c r="HKW2200" s="62"/>
      <c r="HKY2200" s="73"/>
      <c r="HLA2200" s="62"/>
      <c r="HLC2200" s="73"/>
      <c r="HLE2200" s="62"/>
      <c r="HLG2200" s="73"/>
      <c r="HLI2200" s="62"/>
      <c r="HLK2200" s="73"/>
      <c r="HLM2200" s="62"/>
      <c r="HLO2200" s="73"/>
      <c r="HLQ2200" s="62"/>
      <c r="HLS2200" s="73"/>
      <c r="HLU2200" s="62"/>
      <c r="HLW2200" s="73"/>
      <c r="HLY2200" s="62"/>
      <c r="HMA2200" s="73"/>
      <c r="HMC2200" s="62"/>
      <c r="HME2200" s="73"/>
      <c r="HMG2200" s="62"/>
      <c r="HMI2200" s="73"/>
      <c r="HMK2200" s="62"/>
      <c r="HMM2200" s="73"/>
      <c r="HMO2200" s="62"/>
      <c r="HMQ2200" s="73"/>
      <c r="HMS2200" s="62"/>
      <c r="HMU2200" s="73"/>
      <c r="HMW2200" s="62"/>
      <c r="HMY2200" s="73"/>
      <c r="HNA2200" s="62"/>
      <c r="HNC2200" s="73"/>
      <c r="HNE2200" s="62"/>
      <c r="HNG2200" s="73"/>
      <c r="HNI2200" s="62"/>
      <c r="HNK2200" s="73"/>
      <c r="HNM2200" s="62"/>
      <c r="HNO2200" s="73"/>
      <c r="HNQ2200" s="62"/>
      <c r="HNS2200" s="73"/>
      <c r="HNU2200" s="62"/>
      <c r="HNW2200" s="73"/>
      <c r="HNY2200" s="62"/>
      <c r="HOA2200" s="73"/>
      <c r="HOC2200" s="62"/>
      <c r="HOE2200" s="73"/>
      <c r="HOG2200" s="62"/>
      <c r="HOI2200" s="73"/>
      <c r="HOK2200" s="62"/>
      <c r="HOM2200" s="73"/>
      <c r="HOO2200" s="62"/>
      <c r="HOQ2200" s="73"/>
      <c r="HOS2200" s="62"/>
      <c r="HOU2200" s="73"/>
      <c r="HOW2200" s="62"/>
      <c r="HOY2200" s="73"/>
      <c r="HPA2200" s="62"/>
      <c r="HPC2200" s="73"/>
      <c r="HPE2200" s="62"/>
      <c r="HPG2200" s="73"/>
      <c r="HPI2200" s="62"/>
      <c r="HPK2200" s="73"/>
      <c r="HPM2200" s="62"/>
      <c r="HPO2200" s="73"/>
      <c r="HPQ2200" s="62"/>
      <c r="HPS2200" s="73"/>
      <c r="HPU2200" s="62"/>
      <c r="HPW2200" s="73"/>
      <c r="HPY2200" s="62"/>
      <c r="HQA2200" s="73"/>
      <c r="HQC2200" s="62"/>
      <c r="HQE2200" s="73"/>
      <c r="HQG2200" s="62"/>
      <c r="HQI2200" s="73"/>
      <c r="HQK2200" s="62"/>
      <c r="HQM2200" s="73"/>
      <c r="HQO2200" s="62"/>
      <c r="HQQ2200" s="73"/>
      <c r="HQS2200" s="62"/>
      <c r="HQU2200" s="73"/>
      <c r="HQW2200" s="62"/>
      <c r="HQY2200" s="73"/>
      <c r="HRA2200" s="62"/>
      <c r="HRC2200" s="73"/>
      <c r="HRE2200" s="62"/>
      <c r="HRG2200" s="73"/>
      <c r="HRI2200" s="62"/>
      <c r="HRK2200" s="73"/>
      <c r="HRM2200" s="62"/>
      <c r="HRO2200" s="73"/>
      <c r="HRQ2200" s="62"/>
      <c r="HRS2200" s="73"/>
      <c r="HRU2200" s="62"/>
      <c r="HRW2200" s="73"/>
      <c r="HRY2200" s="62"/>
      <c r="HSA2200" s="73"/>
      <c r="HSC2200" s="62"/>
      <c r="HSE2200" s="73"/>
      <c r="HSG2200" s="62"/>
      <c r="HSI2200" s="73"/>
      <c r="HSK2200" s="62"/>
      <c r="HSM2200" s="73"/>
      <c r="HSO2200" s="62"/>
      <c r="HSQ2200" s="73"/>
      <c r="HSS2200" s="62"/>
      <c r="HSU2200" s="73"/>
      <c r="HSW2200" s="62"/>
      <c r="HSY2200" s="73"/>
      <c r="HTA2200" s="62"/>
      <c r="HTC2200" s="73"/>
      <c r="HTE2200" s="62"/>
      <c r="HTG2200" s="73"/>
      <c r="HTI2200" s="62"/>
      <c r="HTK2200" s="73"/>
      <c r="HTM2200" s="62"/>
      <c r="HTO2200" s="73"/>
      <c r="HTQ2200" s="62"/>
      <c r="HTS2200" s="73"/>
      <c r="HTU2200" s="62"/>
      <c r="HTW2200" s="73"/>
      <c r="HTY2200" s="62"/>
      <c r="HUA2200" s="73"/>
      <c r="HUC2200" s="62"/>
      <c r="HUE2200" s="73"/>
      <c r="HUG2200" s="62"/>
      <c r="HUI2200" s="73"/>
      <c r="HUK2200" s="62"/>
      <c r="HUM2200" s="73"/>
      <c r="HUO2200" s="62"/>
      <c r="HUQ2200" s="73"/>
      <c r="HUS2200" s="62"/>
      <c r="HUU2200" s="73"/>
      <c r="HUW2200" s="62"/>
      <c r="HUY2200" s="73"/>
      <c r="HVA2200" s="62"/>
      <c r="HVC2200" s="73"/>
      <c r="HVE2200" s="62"/>
      <c r="HVG2200" s="73"/>
      <c r="HVI2200" s="62"/>
      <c r="HVK2200" s="73"/>
      <c r="HVM2200" s="62"/>
      <c r="HVO2200" s="73"/>
      <c r="HVQ2200" s="62"/>
      <c r="HVS2200" s="73"/>
      <c r="HVU2200" s="62"/>
      <c r="HVW2200" s="73"/>
      <c r="HVY2200" s="62"/>
      <c r="HWA2200" s="73"/>
      <c r="HWC2200" s="62"/>
      <c r="HWE2200" s="73"/>
      <c r="HWG2200" s="62"/>
      <c r="HWI2200" s="73"/>
      <c r="HWK2200" s="62"/>
      <c r="HWM2200" s="73"/>
      <c r="HWO2200" s="62"/>
      <c r="HWQ2200" s="73"/>
      <c r="HWS2200" s="62"/>
      <c r="HWU2200" s="73"/>
      <c r="HWW2200" s="62"/>
      <c r="HWY2200" s="73"/>
      <c r="HXA2200" s="62"/>
      <c r="HXC2200" s="73"/>
      <c r="HXE2200" s="62"/>
      <c r="HXG2200" s="73"/>
      <c r="HXI2200" s="62"/>
      <c r="HXK2200" s="73"/>
      <c r="HXM2200" s="62"/>
      <c r="HXO2200" s="73"/>
      <c r="HXQ2200" s="62"/>
      <c r="HXS2200" s="73"/>
      <c r="HXU2200" s="62"/>
      <c r="HXW2200" s="73"/>
      <c r="HXY2200" s="62"/>
      <c r="HYA2200" s="73"/>
      <c r="HYC2200" s="62"/>
      <c r="HYE2200" s="73"/>
      <c r="HYG2200" s="62"/>
      <c r="HYI2200" s="73"/>
      <c r="HYK2200" s="62"/>
      <c r="HYM2200" s="73"/>
      <c r="HYO2200" s="62"/>
      <c r="HYQ2200" s="73"/>
      <c r="HYS2200" s="62"/>
      <c r="HYU2200" s="73"/>
      <c r="HYW2200" s="62"/>
      <c r="HYY2200" s="73"/>
      <c r="HZA2200" s="62"/>
      <c r="HZC2200" s="73"/>
      <c r="HZE2200" s="62"/>
      <c r="HZG2200" s="73"/>
      <c r="HZI2200" s="62"/>
      <c r="HZK2200" s="73"/>
      <c r="HZM2200" s="62"/>
      <c r="HZO2200" s="73"/>
      <c r="HZQ2200" s="62"/>
      <c r="HZS2200" s="73"/>
      <c r="HZU2200" s="62"/>
      <c r="HZW2200" s="73"/>
      <c r="HZY2200" s="62"/>
      <c r="IAA2200" s="73"/>
      <c r="IAC2200" s="62"/>
      <c r="IAE2200" s="73"/>
      <c r="IAG2200" s="62"/>
      <c r="IAI2200" s="73"/>
      <c r="IAK2200" s="62"/>
      <c r="IAM2200" s="73"/>
      <c r="IAO2200" s="62"/>
      <c r="IAQ2200" s="73"/>
      <c r="IAS2200" s="62"/>
      <c r="IAU2200" s="73"/>
      <c r="IAW2200" s="62"/>
      <c r="IAY2200" s="73"/>
      <c r="IBA2200" s="62"/>
      <c r="IBC2200" s="73"/>
      <c r="IBE2200" s="62"/>
      <c r="IBG2200" s="73"/>
      <c r="IBI2200" s="62"/>
      <c r="IBK2200" s="73"/>
      <c r="IBM2200" s="62"/>
      <c r="IBO2200" s="73"/>
      <c r="IBQ2200" s="62"/>
      <c r="IBS2200" s="73"/>
      <c r="IBU2200" s="62"/>
      <c r="IBW2200" s="73"/>
      <c r="IBY2200" s="62"/>
      <c r="ICA2200" s="73"/>
      <c r="ICC2200" s="62"/>
      <c r="ICE2200" s="73"/>
      <c r="ICG2200" s="62"/>
      <c r="ICI2200" s="73"/>
      <c r="ICK2200" s="62"/>
      <c r="ICM2200" s="73"/>
      <c r="ICO2200" s="62"/>
      <c r="ICQ2200" s="73"/>
      <c r="ICS2200" s="62"/>
      <c r="ICU2200" s="73"/>
      <c r="ICW2200" s="62"/>
      <c r="ICY2200" s="73"/>
      <c r="IDA2200" s="62"/>
      <c r="IDC2200" s="73"/>
      <c r="IDE2200" s="62"/>
      <c r="IDG2200" s="73"/>
      <c r="IDI2200" s="62"/>
      <c r="IDK2200" s="73"/>
      <c r="IDM2200" s="62"/>
      <c r="IDO2200" s="73"/>
      <c r="IDQ2200" s="62"/>
      <c r="IDS2200" s="73"/>
      <c r="IDU2200" s="62"/>
      <c r="IDW2200" s="73"/>
      <c r="IDY2200" s="62"/>
      <c r="IEA2200" s="73"/>
      <c r="IEC2200" s="62"/>
      <c r="IEE2200" s="73"/>
      <c r="IEG2200" s="62"/>
      <c r="IEI2200" s="73"/>
      <c r="IEK2200" s="62"/>
      <c r="IEM2200" s="73"/>
      <c r="IEO2200" s="62"/>
      <c r="IEQ2200" s="73"/>
      <c r="IES2200" s="62"/>
      <c r="IEU2200" s="73"/>
      <c r="IEW2200" s="62"/>
      <c r="IEY2200" s="73"/>
      <c r="IFA2200" s="62"/>
      <c r="IFC2200" s="73"/>
      <c r="IFE2200" s="62"/>
      <c r="IFG2200" s="73"/>
      <c r="IFI2200" s="62"/>
      <c r="IFK2200" s="73"/>
      <c r="IFM2200" s="62"/>
      <c r="IFO2200" s="73"/>
      <c r="IFQ2200" s="62"/>
      <c r="IFS2200" s="73"/>
      <c r="IFU2200" s="62"/>
      <c r="IFW2200" s="73"/>
      <c r="IFY2200" s="62"/>
      <c r="IGA2200" s="73"/>
      <c r="IGC2200" s="62"/>
      <c r="IGE2200" s="73"/>
      <c r="IGG2200" s="62"/>
      <c r="IGI2200" s="73"/>
      <c r="IGK2200" s="62"/>
      <c r="IGM2200" s="73"/>
      <c r="IGO2200" s="62"/>
      <c r="IGQ2200" s="73"/>
      <c r="IGS2200" s="62"/>
      <c r="IGU2200" s="73"/>
      <c r="IGW2200" s="62"/>
      <c r="IGY2200" s="73"/>
      <c r="IHA2200" s="62"/>
      <c r="IHC2200" s="73"/>
      <c r="IHE2200" s="62"/>
      <c r="IHG2200" s="73"/>
      <c r="IHI2200" s="62"/>
      <c r="IHK2200" s="73"/>
      <c r="IHM2200" s="62"/>
      <c r="IHO2200" s="73"/>
      <c r="IHQ2200" s="62"/>
      <c r="IHS2200" s="73"/>
      <c r="IHU2200" s="62"/>
      <c r="IHW2200" s="73"/>
      <c r="IHY2200" s="62"/>
      <c r="IIA2200" s="73"/>
      <c r="IIC2200" s="62"/>
      <c r="IIE2200" s="73"/>
      <c r="IIG2200" s="62"/>
      <c r="III2200" s="73"/>
      <c r="IIK2200" s="62"/>
      <c r="IIM2200" s="73"/>
      <c r="IIO2200" s="62"/>
      <c r="IIQ2200" s="73"/>
      <c r="IIS2200" s="62"/>
      <c r="IIU2200" s="73"/>
      <c r="IIW2200" s="62"/>
      <c r="IIY2200" s="73"/>
      <c r="IJA2200" s="62"/>
      <c r="IJC2200" s="73"/>
      <c r="IJE2200" s="62"/>
      <c r="IJG2200" s="73"/>
      <c r="IJI2200" s="62"/>
      <c r="IJK2200" s="73"/>
      <c r="IJM2200" s="62"/>
      <c r="IJO2200" s="73"/>
      <c r="IJQ2200" s="62"/>
      <c r="IJS2200" s="73"/>
      <c r="IJU2200" s="62"/>
      <c r="IJW2200" s="73"/>
      <c r="IJY2200" s="62"/>
      <c r="IKA2200" s="73"/>
      <c r="IKC2200" s="62"/>
      <c r="IKE2200" s="73"/>
      <c r="IKG2200" s="62"/>
      <c r="IKI2200" s="73"/>
      <c r="IKK2200" s="62"/>
      <c r="IKM2200" s="73"/>
      <c r="IKO2200" s="62"/>
      <c r="IKQ2200" s="73"/>
      <c r="IKS2200" s="62"/>
      <c r="IKU2200" s="73"/>
      <c r="IKW2200" s="62"/>
      <c r="IKY2200" s="73"/>
      <c r="ILA2200" s="62"/>
      <c r="ILC2200" s="73"/>
      <c r="ILE2200" s="62"/>
      <c r="ILG2200" s="73"/>
      <c r="ILI2200" s="62"/>
      <c r="ILK2200" s="73"/>
      <c r="ILM2200" s="62"/>
      <c r="ILO2200" s="73"/>
      <c r="ILQ2200" s="62"/>
      <c r="ILS2200" s="73"/>
      <c r="ILU2200" s="62"/>
      <c r="ILW2200" s="73"/>
      <c r="ILY2200" s="62"/>
      <c r="IMA2200" s="73"/>
      <c r="IMC2200" s="62"/>
      <c r="IME2200" s="73"/>
      <c r="IMG2200" s="62"/>
      <c r="IMI2200" s="73"/>
      <c r="IMK2200" s="62"/>
      <c r="IMM2200" s="73"/>
      <c r="IMO2200" s="62"/>
      <c r="IMQ2200" s="73"/>
      <c r="IMS2200" s="62"/>
      <c r="IMU2200" s="73"/>
      <c r="IMW2200" s="62"/>
      <c r="IMY2200" s="73"/>
      <c r="INA2200" s="62"/>
      <c r="INC2200" s="73"/>
      <c r="INE2200" s="62"/>
      <c r="ING2200" s="73"/>
      <c r="INI2200" s="62"/>
      <c r="INK2200" s="73"/>
      <c r="INM2200" s="62"/>
      <c r="INO2200" s="73"/>
      <c r="INQ2200" s="62"/>
      <c r="INS2200" s="73"/>
      <c r="INU2200" s="62"/>
      <c r="INW2200" s="73"/>
      <c r="INY2200" s="62"/>
      <c r="IOA2200" s="73"/>
      <c r="IOC2200" s="62"/>
      <c r="IOE2200" s="73"/>
      <c r="IOG2200" s="62"/>
      <c r="IOI2200" s="73"/>
      <c r="IOK2200" s="62"/>
      <c r="IOM2200" s="73"/>
      <c r="IOO2200" s="62"/>
      <c r="IOQ2200" s="73"/>
      <c r="IOS2200" s="62"/>
      <c r="IOU2200" s="73"/>
      <c r="IOW2200" s="62"/>
      <c r="IOY2200" s="73"/>
      <c r="IPA2200" s="62"/>
      <c r="IPC2200" s="73"/>
      <c r="IPE2200" s="62"/>
      <c r="IPG2200" s="73"/>
      <c r="IPI2200" s="62"/>
      <c r="IPK2200" s="73"/>
      <c r="IPM2200" s="62"/>
      <c r="IPO2200" s="73"/>
      <c r="IPQ2200" s="62"/>
      <c r="IPS2200" s="73"/>
      <c r="IPU2200" s="62"/>
      <c r="IPW2200" s="73"/>
      <c r="IPY2200" s="62"/>
      <c r="IQA2200" s="73"/>
      <c r="IQC2200" s="62"/>
      <c r="IQE2200" s="73"/>
      <c r="IQG2200" s="62"/>
      <c r="IQI2200" s="73"/>
      <c r="IQK2200" s="62"/>
      <c r="IQM2200" s="73"/>
      <c r="IQO2200" s="62"/>
      <c r="IQQ2200" s="73"/>
      <c r="IQS2200" s="62"/>
      <c r="IQU2200" s="73"/>
      <c r="IQW2200" s="62"/>
      <c r="IQY2200" s="73"/>
      <c r="IRA2200" s="62"/>
      <c r="IRC2200" s="73"/>
      <c r="IRE2200" s="62"/>
      <c r="IRG2200" s="73"/>
      <c r="IRI2200" s="62"/>
      <c r="IRK2200" s="73"/>
      <c r="IRM2200" s="62"/>
      <c r="IRO2200" s="73"/>
      <c r="IRQ2200" s="62"/>
      <c r="IRS2200" s="73"/>
      <c r="IRU2200" s="62"/>
      <c r="IRW2200" s="73"/>
      <c r="IRY2200" s="62"/>
      <c r="ISA2200" s="73"/>
      <c r="ISC2200" s="62"/>
      <c r="ISE2200" s="73"/>
      <c r="ISG2200" s="62"/>
      <c r="ISI2200" s="73"/>
      <c r="ISK2200" s="62"/>
      <c r="ISM2200" s="73"/>
      <c r="ISO2200" s="62"/>
      <c r="ISQ2200" s="73"/>
      <c r="ISS2200" s="62"/>
      <c r="ISU2200" s="73"/>
      <c r="ISW2200" s="62"/>
      <c r="ISY2200" s="73"/>
      <c r="ITA2200" s="62"/>
      <c r="ITC2200" s="73"/>
      <c r="ITE2200" s="62"/>
      <c r="ITG2200" s="73"/>
      <c r="ITI2200" s="62"/>
      <c r="ITK2200" s="73"/>
      <c r="ITM2200" s="62"/>
      <c r="ITO2200" s="73"/>
      <c r="ITQ2200" s="62"/>
      <c r="ITS2200" s="73"/>
      <c r="ITU2200" s="62"/>
      <c r="ITW2200" s="73"/>
      <c r="ITY2200" s="62"/>
      <c r="IUA2200" s="73"/>
      <c r="IUC2200" s="62"/>
      <c r="IUE2200" s="73"/>
      <c r="IUG2200" s="62"/>
      <c r="IUI2200" s="73"/>
      <c r="IUK2200" s="62"/>
      <c r="IUM2200" s="73"/>
      <c r="IUO2200" s="62"/>
      <c r="IUQ2200" s="73"/>
      <c r="IUS2200" s="62"/>
      <c r="IUU2200" s="73"/>
      <c r="IUW2200" s="62"/>
      <c r="IUY2200" s="73"/>
      <c r="IVA2200" s="62"/>
      <c r="IVC2200" s="73"/>
      <c r="IVE2200" s="62"/>
      <c r="IVG2200" s="73"/>
      <c r="IVI2200" s="62"/>
      <c r="IVK2200" s="73"/>
      <c r="IVM2200" s="62"/>
      <c r="IVO2200" s="73"/>
      <c r="IVQ2200" s="62"/>
      <c r="IVS2200" s="73"/>
      <c r="IVU2200" s="62"/>
      <c r="IVW2200" s="73"/>
      <c r="IVY2200" s="62"/>
      <c r="IWA2200" s="73"/>
      <c r="IWC2200" s="62"/>
      <c r="IWE2200" s="73"/>
      <c r="IWG2200" s="62"/>
      <c r="IWI2200" s="73"/>
      <c r="IWK2200" s="62"/>
      <c r="IWM2200" s="73"/>
      <c r="IWO2200" s="62"/>
      <c r="IWQ2200" s="73"/>
      <c r="IWS2200" s="62"/>
      <c r="IWU2200" s="73"/>
      <c r="IWW2200" s="62"/>
      <c r="IWY2200" s="73"/>
      <c r="IXA2200" s="62"/>
      <c r="IXC2200" s="73"/>
      <c r="IXE2200" s="62"/>
      <c r="IXG2200" s="73"/>
      <c r="IXI2200" s="62"/>
      <c r="IXK2200" s="73"/>
      <c r="IXM2200" s="62"/>
      <c r="IXO2200" s="73"/>
      <c r="IXQ2200" s="62"/>
      <c r="IXS2200" s="73"/>
      <c r="IXU2200" s="62"/>
      <c r="IXW2200" s="73"/>
      <c r="IXY2200" s="62"/>
      <c r="IYA2200" s="73"/>
      <c r="IYC2200" s="62"/>
      <c r="IYE2200" s="73"/>
      <c r="IYG2200" s="62"/>
      <c r="IYI2200" s="73"/>
      <c r="IYK2200" s="62"/>
      <c r="IYM2200" s="73"/>
      <c r="IYO2200" s="62"/>
      <c r="IYQ2200" s="73"/>
      <c r="IYS2200" s="62"/>
      <c r="IYU2200" s="73"/>
      <c r="IYW2200" s="62"/>
      <c r="IYY2200" s="73"/>
      <c r="IZA2200" s="62"/>
      <c r="IZC2200" s="73"/>
      <c r="IZE2200" s="62"/>
      <c r="IZG2200" s="73"/>
      <c r="IZI2200" s="62"/>
      <c r="IZK2200" s="73"/>
      <c r="IZM2200" s="62"/>
      <c r="IZO2200" s="73"/>
      <c r="IZQ2200" s="62"/>
      <c r="IZS2200" s="73"/>
      <c r="IZU2200" s="62"/>
      <c r="IZW2200" s="73"/>
      <c r="IZY2200" s="62"/>
      <c r="JAA2200" s="73"/>
      <c r="JAC2200" s="62"/>
      <c r="JAE2200" s="73"/>
      <c r="JAG2200" s="62"/>
      <c r="JAI2200" s="73"/>
      <c r="JAK2200" s="62"/>
      <c r="JAM2200" s="73"/>
      <c r="JAO2200" s="62"/>
      <c r="JAQ2200" s="73"/>
      <c r="JAS2200" s="62"/>
      <c r="JAU2200" s="73"/>
      <c r="JAW2200" s="62"/>
      <c r="JAY2200" s="73"/>
      <c r="JBA2200" s="62"/>
      <c r="JBC2200" s="73"/>
      <c r="JBE2200" s="62"/>
      <c r="JBG2200" s="73"/>
      <c r="JBI2200" s="62"/>
      <c r="JBK2200" s="73"/>
      <c r="JBM2200" s="62"/>
      <c r="JBO2200" s="73"/>
      <c r="JBQ2200" s="62"/>
      <c r="JBS2200" s="73"/>
      <c r="JBU2200" s="62"/>
      <c r="JBW2200" s="73"/>
      <c r="JBY2200" s="62"/>
      <c r="JCA2200" s="73"/>
      <c r="JCC2200" s="62"/>
      <c r="JCE2200" s="73"/>
      <c r="JCG2200" s="62"/>
      <c r="JCI2200" s="73"/>
      <c r="JCK2200" s="62"/>
      <c r="JCM2200" s="73"/>
      <c r="JCO2200" s="62"/>
      <c r="JCQ2200" s="73"/>
      <c r="JCS2200" s="62"/>
      <c r="JCU2200" s="73"/>
      <c r="JCW2200" s="62"/>
      <c r="JCY2200" s="73"/>
      <c r="JDA2200" s="62"/>
      <c r="JDC2200" s="73"/>
      <c r="JDE2200" s="62"/>
      <c r="JDG2200" s="73"/>
      <c r="JDI2200" s="62"/>
      <c r="JDK2200" s="73"/>
      <c r="JDM2200" s="62"/>
      <c r="JDO2200" s="73"/>
      <c r="JDQ2200" s="62"/>
      <c r="JDS2200" s="73"/>
      <c r="JDU2200" s="62"/>
      <c r="JDW2200" s="73"/>
      <c r="JDY2200" s="62"/>
      <c r="JEA2200" s="73"/>
      <c r="JEC2200" s="62"/>
      <c r="JEE2200" s="73"/>
      <c r="JEG2200" s="62"/>
      <c r="JEI2200" s="73"/>
      <c r="JEK2200" s="62"/>
      <c r="JEM2200" s="73"/>
      <c r="JEO2200" s="62"/>
      <c r="JEQ2200" s="73"/>
      <c r="JES2200" s="62"/>
      <c r="JEU2200" s="73"/>
      <c r="JEW2200" s="62"/>
      <c r="JEY2200" s="73"/>
      <c r="JFA2200" s="62"/>
      <c r="JFC2200" s="73"/>
      <c r="JFE2200" s="62"/>
      <c r="JFG2200" s="73"/>
      <c r="JFI2200" s="62"/>
      <c r="JFK2200" s="73"/>
      <c r="JFM2200" s="62"/>
      <c r="JFO2200" s="73"/>
      <c r="JFQ2200" s="62"/>
      <c r="JFS2200" s="73"/>
      <c r="JFU2200" s="62"/>
      <c r="JFW2200" s="73"/>
      <c r="JFY2200" s="62"/>
      <c r="JGA2200" s="73"/>
      <c r="JGC2200" s="62"/>
      <c r="JGE2200" s="73"/>
      <c r="JGG2200" s="62"/>
      <c r="JGI2200" s="73"/>
      <c r="JGK2200" s="62"/>
      <c r="JGM2200" s="73"/>
      <c r="JGO2200" s="62"/>
      <c r="JGQ2200" s="73"/>
      <c r="JGS2200" s="62"/>
      <c r="JGU2200" s="73"/>
      <c r="JGW2200" s="62"/>
      <c r="JGY2200" s="73"/>
      <c r="JHA2200" s="62"/>
      <c r="JHC2200" s="73"/>
      <c r="JHE2200" s="62"/>
      <c r="JHG2200" s="73"/>
      <c r="JHI2200" s="62"/>
      <c r="JHK2200" s="73"/>
      <c r="JHM2200" s="62"/>
      <c r="JHO2200" s="73"/>
      <c r="JHQ2200" s="62"/>
      <c r="JHS2200" s="73"/>
      <c r="JHU2200" s="62"/>
      <c r="JHW2200" s="73"/>
      <c r="JHY2200" s="62"/>
      <c r="JIA2200" s="73"/>
      <c r="JIC2200" s="62"/>
      <c r="JIE2200" s="73"/>
      <c r="JIG2200" s="62"/>
      <c r="JII2200" s="73"/>
      <c r="JIK2200" s="62"/>
      <c r="JIM2200" s="73"/>
      <c r="JIO2200" s="62"/>
      <c r="JIQ2200" s="73"/>
      <c r="JIS2200" s="62"/>
      <c r="JIU2200" s="73"/>
      <c r="JIW2200" s="62"/>
      <c r="JIY2200" s="73"/>
      <c r="JJA2200" s="62"/>
      <c r="JJC2200" s="73"/>
      <c r="JJE2200" s="62"/>
      <c r="JJG2200" s="73"/>
      <c r="JJI2200" s="62"/>
      <c r="JJK2200" s="73"/>
      <c r="JJM2200" s="62"/>
      <c r="JJO2200" s="73"/>
      <c r="JJQ2200" s="62"/>
      <c r="JJS2200" s="73"/>
      <c r="JJU2200" s="62"/>
      <c r="JJW2200" s="73"/>
      <c r="JJY2200" s="62"/>
      <c r="JKA2200" s="73"/>
      <c r="JKC2200" s="62"/>
      <c r="JKE2200" s="73"/>
      <c r="JKG2200" s="62"/>
      <c r="JKI2200" s="73"/>
      <c r="JKK2200" s="62"/>
      <c r="JKM2200" s="73"/>
      <c r="JKO2200" s="62"/>
      <c r="JKQ2200" s="73"/>
      <c r="JKS2200" s="62"/>
      <c r="JKU2200" s="73"/>
      <c r="JKW2200" s="62"/>
      <c r="JKY2200" s="73"/>
      <c r="JLA2200" s="62"/>
      <c r="JLC2200" s="73"/>
      <c r="JLE2200" s="62"/>
      <c r="JLG2200" s="73"/>
      <c r="JLI2200" s="62"/>
      <c r="JLK2200" s="73"/>
      <c r="JLM2200" s="62"/>
      <c r="JLO2200" s="73"/>
      <c r="JLQ2200" s="62"/>
      <c r="JLS2200" s="73"/>
      <c r="JLU2200" s="62"/>
      <c r="JLW2200" s="73"/>
      <c r="JLY2200" s="62"/>
      <c r="JMA2200" s="73"/>
      <c r="JMC2200" s="62"/>
      <c r="JME2200" s="73"/>
      <c r="JMG2200" s="62"/>
      <c r="JMI2200" s="73"/>
      <c r="JMK2200" s="62"/>
      <c r="JMM2200" s="73"/>
      <c r="JMO2200" s="62"/>
      <c r="JMQ2200" s="73"/>
      <c r="JMS2200" s="62"/>
      <c r="JMU2200" s="73"/>
      <c r="JMW2200" s="62"/>
      <c r="JMY2200" s="73"/>
      <c r="JNA2200" s="62"/>
      <c r="JNC2200" s="73"/>
      <c r="JNE2200" s="62"/>
      <c r="JNG2200" s="73"/>
      <c r="JNI2200" s="62"/>
      <c r="JNK2200" s="73"/>
      <c r="JNM2200" s="62"/>
      <c r="JNO2200" s="73"/>
      <c r="JNQ2200" s="62"/>
      <c r="JNS2200" s="73"/>
      <c r="JNU2200" s="62"/>
      <c r="JNW2200" s="73"/>
      <c r="JNY2200" s="62"/>
      <c r="JOA2200" s="73"/>
      <c r="JOC2200" s="62"/>
      <c r="JOE2200" s="73"/>
      <c r="JOG2200" s="62"/>
      <c r="JOI2200" s="73"/>
      <c r="JOK2200" s="62"/>
      <c r="JOM2200" s="73"/>
      <c r="JOO2200" s="62"/>
      <c r="JOQ2200" s="73"/>
      <c r="JOS2200" s="62"/>
      <c r="JOU2200" s="73"/>
      <c r="JOW2200" s="62"/>
      <c r="JOY2200" s="73"/>
      <c r="JPA2200" s="62"/>
      <c r="JPC2200" s="73"/>
      <c r="JPE2200" s="62"/>
      <c r="JPG2200" s="73"/>
      <c r="JPI2200" s="62"/>
      <c r="JPK2200" s="73"/>
      <c r="JPM2200" s="62"/>
      <c r="JPO2200" s="73"/>
      <c r="JPQ2200" s="62"/>
      <c r="JPS2200" s="73"/>
      <c r="JPU2200" s="62"/>
      <c r="JPW2200" s="73"/>
      <c r="JPY2200" s="62"/>
      <c r="JQA2200" s="73"/>
      <c r="JQC2200" s="62"/>
      <c r="JQE2200" s="73"/>
      <c r="JQG2200" s="62"/>
      <c r="JQI2200" s="73"/>
      <c r="JQK2200" s="62"/>
      <c r="JQM2200" s="73"/>
      <c r="JQO2200" s="62"/>
      <c r="JQQ2200" s="73"/>
      <c r="JQS2200" s="62"/>
      <c r="JQU2200" s="73"/>
      <c r="JQW2200" s="62"/>
      <c r="JQY2200" s="73"/>
      <c r="JRA2200" s="62"/>
      <c r="JRC2200" s="73"/>
      <c r="JRE2200" s="62"/>
      <c r="JRG2200" s="73"/>
      <c r="JRI2200" s="62"/>
      <c r="JRK2200" s="73"/>
      <c r="JRM2200" s="62"/>
      <c r="JRO2200" s="73"/>
      <c r="JRQ2200" s="62"/>
      <c r="JRS2200" s="73"/>
      <c r="JRU2200" s="62"/>
      <c r="JRW2200" s="73"/>
      <c r="JRY2200" s="62"/>
      <c r="JSA2200" s="73"/>
      <c r="JSC2200" s="62"/>
      <c r="JSE2200" s="73"/>
      <c r="JSG2200" s="62"/>
      <c r="JSI2200" s="73"/>
      <c r="JSK2200" s="62"/>
      <c r="JSM2200" s="73"/>
      <c r="JSO2200" s="62"/>
      <c r="JSQ2200" s="73"/>
      <c r="JSS2200" s="62"/>
      <c r="JSU2200" s="73"/>
      <c r="JSW2200" s="62"/>
      <c r="JSY2200" s="73"/>
      <c r="JTA2200" s="62"/>
      <c r="JTC2200" s="73"/>
      <c r="JTE2200" s="62"/>
      <c r="JTG2200" s="73"/>
      <c r="JTI2200" s="62"/>
      <c r="JTK2200" s="73"/>
      <c r="JTM2200" s="62"/>
      <c r="JTO2200" s="73"/>
      <c r="JTQ2200" s="62"/>
      <c r="JTS2200" s="73"/>
      <c r="JTU2200" s="62"/>
      <c r="JTW2200" s="73"/>
      <c r="JTY2200" s="62"/>
      <c r="JUA2200" s="73"/>
      <c r="JUC2200" s="62"/>
      <c r="JUE2200" s="73"/>
      <c r="JUG2200" s="62"/>
      <c r="JUI2200" s="73"/>
      <c r="JUK2200" s="62"/>
      <c r="JUM2200" s="73"/>
      <c r="JUO2200" s="62"/>
      <c r="JUQ2200" s="73"/>
      <c r="JUS2200" s="62"/>
      <c r="JUU2200" s="73"/>
      <c r="JUW2200" s="62"/>
      <c r="JUY2200" s="73"/>
      <c r="JVA2200" s="62"/>
      <c r="JVC2200" s="73"/>
      <c r="JVE2200" s="62"/>
      <c r="JVG2200" s="73"/>
      <c r="JVI2200" s="62"/>
      <c r="JVK2200" s="73"/>
      <c r="JVM2200" s="62"/>
      <c r="JVO2200" s="73"/>
      <c r="JVQ2200" s="62"/>
      <c r="JVS2200" s="73"/>
      <c r="JVU2200" s="62"/>
      <c r="JVW2200" s="73"/>
      <c r="JVY2200" s="62"/>
      <c r="JWA2200" s="73"/>
      <c r="JWC2200" s="62"/>
      <c r="JWE2200" s="73"/>
      <c r="JWG2200" s="62"/>
      <c r="JWI2200" s="73"/>
      <c r="JWK2200" s="62"/>
      <c r="JWM2200" s="73"/>
      <c r="JWO2200" s="62"/>
      <c r="JWQ2200" s="73"/>
      <c r="JWS2200" s="62"/>
      <c r="JWU2200" s="73"/>
      <c r="JWW2200" s="62"/>
      <c r="JWY2200" s="73"/>
      <c r="JXA2200" s="62"/>
      <c r="JXC2200" s="73"/>
      <c r="JXE2200" s="62"/>
      <c r="JXG2200" s="73"/>
      <c r="JXI2200" s="62"/>
      <c r="JXK2200" s="73"/>
      <c r="JXM2200" s="62"/>
      <c r="JXO2200" s="73"/>
      <c r="JXQ2200" s="62"/>
      <c r="JXS2200" s="73"/>
      <c r="JXU2200" s="62"/>
      <c r="JXW2200" s="73"/>
      <c r="JXY2200" s="62"/>
      <c r="JYA2200" s="73"/>
      <c r="JYC2200" s="62"/>
      <c r="JYE2200" s="73"/>
      <c r="JYG2200" s="62"/>
      <c r="JYI2200" s="73"/>
      <c r="JYK2200" s="62"/>
      <c r="JYM2200" s="73"/>
      <c r="JYO2200" s="62"/>
      <c r="JYQ2200" s="73"/>
      <c r="JYS2200" s="62"/>
      <c r="JYU2200" s="73"/>
      <c r="JYW2200" s="62"/>
      <c r="JYY2200" s="73"/>
      <c r="JZA2200" s="62"/>
      <c r="JZC2200" s="73"/>
      <c r="JZE2200" s="62"/>
      <c r="JZG2200" s="73"/>
      <c r="JZI2200" s="62"/>
      <c r="JZK2200" s="73"/>
      <c r="JZM2200" s="62"/>
      <c r="JZO2200" s="73"/>
      <c r="JZQ2200" s="62"/>
      <c r="JZS2200" s="73"/>
      <c r="JZU2200" s="62"/>
      <c r="JZW2200" s="73"/>
      <c r="JZY2200" s="62"/>
      <c r="KAA2200" s="73"/>
      <c r="KAC2200" s="62"/>
      <c r="KAE2200" s="73"/>
      <c r="KAG2200" s="62"/>
      <c r="KAI2200" s="73"/>
      <c r="KAK2200" s="62"/>
      <c r="KAM2200" s="73"/>
      <c r="KAO2200" s="62"/>
      <c r="KAQ2200" s="73"/>
      <c r="KAS2200" s="62"/>
      <c r="KAU2200" s="73"/>
      <c r="KAW2200" s="62"/>
      <c r="KAY2200" s="73"/>
      <c r="KBA2200" s="62"/>
      <c r="KBC2200" s="73"/>
      <c r="KBE2200" s="62"/>
      <c r="KBG2200" s="73"/>
      <c r="KBI2200" s="62"/>
      <c r="KBK2200" s="73"/>
      <c r="KBM2200" s="62"/>
      <c r="KBO2200" s="73"/>
      <c r="KBQ2200" s="62"/>
      <c r="KBS2200" s="73"/>
      <c r="KBU2200" s="62"/>
      <c r="KBW2200" s="73"/>
      <c r="KBY2200" s="62"/>
      <c r="KCA2200" s="73"/>
      <c r="KCC2200" s="62"/>
      <c r="KCE2200" s="73"/>
      <c r="KCG2200" s="62"/>
      <c r="KCI2200" s="73"/>
      <c r="KCK2200" s="62"/>
      <c r="KCM2200" s="73"/>
      <c r="KCO2200" s="62"/>
      <c r="KCQ2200" s="73"/>
      <c r="KCS2200" s="62"/>
      <c r="KCU2200" s="73"/>
      <c r="KCW2200" s="62"/>
      <c r="KCY2200" s="73"/>
      <c r="KDA2200" s="62"/>
      <c r="KDC2200" s="73"/>
      <c r="KDE2200" s="62"/>
      <c r="KDG2200" s="73"/>
      <c r="KDI2200" s="62"/>
      <c r="KDK2200" s="73"/>
      <c r="KDM2200" s="62"/>
      <c r="KDO2200" s="73"/>
      <c r="KDQ2200" s="62"/>
      <c r="KDS2200" s="73"/>
      <c r="KDU2200" s="62"/>
      <c r="KDW2200" s="73"/>
      <c r="KDY2200" s="62"/>
      <c r="KEA2200" s="73"/>
      <c r="KEC2200" s="62"/>
      <c r="KEE2200" s="73"/>
      <c r="KEG2200" s="62"/>
      <c r="KEI2200" s="73"/>
      <c r="KEK2200" s="62"/>
      <c r="KEM2200" s="73"/>
      <c r="KEO2200" s="62"/>
      <c r="KEQ2200" s="73"/>
      <c r="KES2200" s="62"/>
      <c r="KEU2200" s="73"/>
      <c r="KEW2200" s="62"/>
      <c r="KEY2200" s="73"/>
      <c r="KFA2200" s="62"/>
      <c r="KFC2200" s="73"/>
      <c r="KFE2200" s="62"/>
      <c r="KFG2200" s="73"/>
      <c r="KFI2200" s="62"/>
      <c r="KFK2200" s="73"/>
      <c r="KFM2200" s="62"/>
      <c r="KFO2200" s="73"/>
      <c r="KFQ2200" s="62"/>
      <c r="KFS2200" s="73"/>
      <c r="KFU2200" s="62"/>
      <c r="KFW2200" s="73"/>
      <c r="KFY2200" s="62"/>
      <c r="KGA2200" s="73"/>
      <c r="KGC2200" s="62"/>
      <c r="KGE2200" s="73"/>
      <c r="KGG2200" s="62"/>
      <c r="KGI2200" s="73"/>
      <c r="KGK2200" s="62"/>
      <c r="KGM2200" s="73"/>
      <c r="KGO2200" s="62"/>
      <c r="KGQ2200" s="73"/>
      <c r="KGS2200" s="62"/>
      <c r="KGU2200" s="73"/>
      <c r="KGW2200" s="62"/>
      <c r="KGY2200" s="73"/>
      <c r="KHA2200" s="62"/>
      <c r="KHC2200" s="73"/>
      <c r="KHE2200" s="62"/>
      <c r="KHG2200" s="73"/>
      <c r="KHI2200" s="62"/>
      <c r="KHK2200" s="73"/>
      <c r="KHM2200" s="62"/>
      <c r="KHO2200" s="73"/>
      <c r="KHQ2200" s="62"/>
      <c r="KHS2200" s="73"/>
      <c r="KHU2200" s="62"/>
      <c r="KHW2200" s="73"/>
      <c r="KHY2200" s="62"/>
      <c r="KIA2200" s="73"/>
      <c r="KIC2200" s="62"/>
      <c r="KIE2200" s="73"/>
      <c r="KIG2200" s="62"/>
      <c r="KII2200" s="73"/>
      <c r="KIK2200" s="62"/>
      <c r="KIM2200" s="73"/>
      <c r="KIO2200" s="62"/>
      <c r="KIQ2200" s="73"/>
      <c r="KIS2200" s="62"/>
      <c r="KIU2200" s="73"/>
      <c r="KIW2200" s="62"/>
      <c r="KIY2200" s="73"/>
      <c r="KJA2200" s="62"/>
      <c r="KJC2200" s="73"/>
      <c r="KJE2200" s="62"/>
      <c r="KJG2200" s="73"/>
      <c r="KJI2200" s="62"/>
      <c r="KJK2200" s="73"/>
      <c r="KJM2200" s="62"/>
      <c r="KJO2200" s="73"/>
      <c r="KJQ2200" s="62"/>
      <c r="KJS2200" s="73"/>
      <c r="KJU2200" s="62"/>
      <c r="KJW2200" s="73"/>
      <c r="KJY2200" s="62"/>
      <c r="KKA2200" s="73"/>
      <c r="KKC2200" s="62"/>
      <c r="KKE2200" s="73"/>
      <c r="KKG2200" s="62"/>
      <c r="KKI2200" s="73"/>
      <c r="KKK2200" s="62"/>
      <c r="KKM2200" s="73"/>
      <c r="KKO2200" s="62"/>
      <c r="KKQ2200" s="73"/>
      <c r="KKS2200" s="62"/>
      <c r="KKU2200" s="73"/>
      <c r="KKW2200" s="62"/>
      <c r="KKY2200" s="73"/>
      <c r="KLA2200" s="62"/>
      <c r="KLC2200" s="73"/>
      <c r="KLE2200" s="62"/>
      <c r="KLG2200" s="73"/>
      <c r="KLI2200" s="62"/>
      <c r="KLK2200" s="73"/>
      <c r="KLM2200" s="62"/>
      <c r="KLO2200" s="73"/>
      <c r="KLQ2200" s="62"/>
      <c r="KLS2200" s="73"/>
      <c r="KLU2200" s="62"/>
      <c r="KLW2200" s="73"/>
      <c r="KLY2200" s="62"/>
      <c r="KMA2200" s="73"/>
      <c r="KMC2200" s="62"/>
      <c r="KME2200" s="73"/>
      <c r="KMG2200" s="62"/>
      <c r="KMI2200" s="73"/>
      <c r="KMK2200" s="62"/>
      <c r="KMM2200" s="73"/>
      <c r="KMO2200" s="62"/>
      <c r="KMQ2200" s="73"/>
      <c r="KMS2200" s="62"/>
      <c r="KMU2200" s="73"/>
      <c r="KMW2200" s="62"/>
      <c r="KMY2200" s="73"/>
      <c r="KNA2200" s="62"/>
      <c r="KNC2200" s="73"/>
      <c r="KNE2200" s="62"/>
      <c r="KNG2200" s="73"/>
      <c r="KNI2200" s="62"/>
      <c r="KNK2200" s="73"/>
      <c r="KNM2200" s="62"/>
      <c r="KNO2200" s="73"/>
      <c r="KNQ2200" s="62"/>
      <c r="KNS2200" s="73"/>
      <c r="KNU2200" s="62"/>
      <c r="KNW2200" s="73"/>
      <c r="KNY2200" s="62"/>
      <c r="KOA2200" s="73"/>
      <c r="KOC2200" s="62"/>
      <c r="KOE2200" s="73"/>
      <c r="KOG2200" s="62"/>
      <c r="KOI2200" s="73"/>
      <c r="KOK2200" s="62"/>
      <c r="KOM2200" s="73"/>
      <c r="KOO2200" s="62"/>
      <c r="KOQ2200" s="73"/>
      <c r="KOS2200" s="62"/>
      <c r="KOU2200" s="73"/>
      <c r="KOW2200" s="62"/>
      <c r="KOY2200" s="73"/>
      <c r="KPA2200" s="62"/>
      <c r="KPC2200" s="73"/>
      <c r="KPE2200" s="62"/>
      <c r="KPG2200" s="73"/>
      <c r="KPI2200" s="62"/>
      <c r="KPK2200" s="73"/>
      <c r="KPM2200" s="62"/>
      <c r="KPO2200" s="73"/>
      <c r="KPQ2200" s="62"/>
      <c r="KPS2200" s="73"/>
      <c r="KPU2200" s="62"/>
      <c r="KPW2200" s="73"/>
      <c r="KPY2200" s="62"/>
      <c r="KQA2200" s="73"/>
      <c r="KQC2200" s="62"/>
      <c r="KQE2200" s="73"/>
      <c r="KQG2200" s="62"/>
      <c r="KQI2200" s="73"/>
      <c r="KQK2200" s="62"/>
      <c r="KQM2200" s="73"/>
      <c r="KQO2200" s="62"/>
      <c r="KQQ2200" s="73"/>
      <c r="KQS2200" s="62"/>
      <c r="KQU2200" s="73"/>
      <c r="KQW2200" s="62"/>
      <c r="KQY2200" s="73"/>
      <c r="KRA2200" s="62"/>
      <c r="KRC2200" s="73"/>
      <c r="KRE2200" s="62"/>
      <c r="KRG2200" s="73"/>
      <c r="KRI2200" s="62"/>
      <c r="KRK2200" s="73"/>
      <c r="KRM2200" s="62"/>
      <c r="KRO2200" s="73"/>
      <c r="KRQ2200" s="62"/>
      <c r="KRS2200" s="73"/>
      <c r="KRU2200" s="62"/>
      <c r="KRW2200" s="73"/>
      <c r="KRY2200" s="62"/>
      <c r="KSA2200" s="73"/>
      <c r="KSC2200" s="62"/>
      <c r="KSE2200" s="73"/>
      <c r="KSG2200" s="62"/>
      <c r="KSI2200" s="73"/>
      <c r="KSK2200" s="62"/>
      <c r="KSM2200" s="73"/>
      <c r="KSO2200" s="62"/>
      <c r="KSQ2200" s="73"/>
      <c r="KSS2200" s="62"/>
      <c r="KSU2200" s="73"/>
      <c r="KSW2200" s="62"/>
      <c r="KSY2200" s="73"/>
      <c r="KTA2200" s="62"/>
      <c r="KTC2200" s="73"/>
      <c r="KTE2200" s="62"/>
      <c r="KTG2200" s="73"/>
      <c r="KTI2200" s="62"/>
      <c r="KTK2200" s="73"/>
      <c r="KTM2200" s="62"/>
      <c r="KTO2200" s="73"/>
      <c r="KTQ2200" s="62"/>
      <c r="KTS2200" s="73"/>
      <c r="KTU2200" s="62"/>
      <c r="KTW2200" s="73"/>
      <c r="KTY2200" s="62"/>
      <c r="KUA2200" s="73"/>
      <c r="KUC2200" s="62"/>
      <c r="KUE2200" s="73"/>
      <c r="KUG2200" s="62"/>
      <c r="KUI2200" s="73"/>
      <c r="KUK2200" s="62"/>
      <c r="KUM2200" s="73"/>
      <c r="KUO2200" s="62"/>
      <c r="KUQ2200" s="73"/>
      <c r="KUS2200" s="62"/>
      <c r="KUU2200" s="73"/>
      <c r="KUW2200" s="62"/>
      <c r="KUY2200" s="73"/>
      <c r="KVA2200" s="62"/>
      <c r="KVC2200" s="73"/>
      <c r="KVE2200" s="62"/>
      <c r="KVG2200" s="73"/>
      <c r="KVI2200" s="62"/>
      <c r="KVK2200" s="73"/>
      <c r="KVM2200" s="62"/>
      <c r="KVO2200" s="73"/>
      <c r="KVQ2200" s="62"/>
      <c r="KVS2200" s="73"/>
      <c r="KVU2200" s="62"/>
      <c r="KVW2200" s="73"/>
      <c r="KVY2200" s="62"/>
      <c r="KWA2200" s="73"/>
      <c r="KWC2200" s="62"/>
      <c r="KWE2200" s="73"/>
      <c r="KWG2200" s="62"/>
      <c r="KWI2200" s="73"/>
      <c r="KWK2200" s="62"/>
      <c r="KWM2200" s="73"/>
      <c r="KWO2200" s="62"/>
      <c r="KWQ2200" s="73"/>
      <c r="KWS2200" s="62"/>
      <c r="KWU2200" s="73"/>
      <c r="KWW2200" s="62"/>
      <c r="KWY2200" s="73"/>
      <c r="KXA2200" s="62"/>
      <c r="KXC2200" s="73"/>
      <c r="KXE2200" s="62"/>
      <c r="KXG2200" s="73"/>
      <c r="KXI2200" s="62"/>
      <c r="KXK2200" s="73"/>
      <c r="KXM2200" s="62"/>
      <c r="KXO2200" s="73"/>
      <c r="KXQ2200" s="62"/>
      <c r="KXS2200" s="73"/>
      <c r="KXU2200" s="62"/>
      <c r="KXW2200" s="73"/>
      <c r="KXY2200" s="62"/>
      <c r="KYA2200" s="73"/>
      <c r="KYC2200" s="62"/>
      <c r="KYE2200" s="73"/>
      <c r="KYG2200" s="62"/>
      <c r="KYI2200" s="73"/>
      <c r="KYK2200" s="62"/>
      <c r="KYM2200" s="73"/>
      <c r="KYO2200" s="62"/>
      <c r="KYQ2200" s="73"/>
      <c r="KYS2200" s="62"/>
      <c r="KYU2200" s="73"/>
      <c r="KYW2200" s="62"/>
      <c r="KYY2200" s="73"/>
      <c r="KZA2200" s="62"/>
      <c r="KZC2200" s="73"/>
      <c r="KZE2200" s="62"/>
      <c r="KZG2200" s="73"/>
      <c r="KZI2200" s="62"/>
      <c r="KZK2200" s="73"/>
      <c r="KZM2200" s="62"/>
      <c r="KZO2200" s="73"/>
      <c r="KZQ2200" s="62"/>
      <c r="KZS2200" s="73"/>
      <c r="KZU2200" s="62"/>
      <c r="KZW2200" s="73"/>
      <c r="KZY2200" s="62"/>
      <c r="LAA2200" s="73"/>
      <c r="LAC2200" s="62"/>
      <c r="LAE2200" s="73"/>
      <c r="LAG2200" s="62"/>
      <c r="LAI2200" s="73"/>
      <c r="LAK2200" s="62"/>
      <c r="LAM2200" s="73"/>
      <c r="LAO2200" s="62"/>
      <c r="LAQ2200" s="73"/>
      <c r="LAS2200" s="62"/>
      <c r="LAU2200" s="73"/>
      <c r="LAW2200" s="62"/>
      <c r="LAY2200" s="73"/>
      <c r="LBA2200" s="62"/>
      <c r="LBC2200" s="73"/>
      <c r="LBE2200" s="62"/>
      <c r="LBG2200" s="73"/>
      <c r="LBI2200" s="62"/>
      <c r="LBK2200" s="73"/>
      <c r="LBM2200" s="62"/>
      <c r="LBO2200" s="73"/>
      <c r="LBQ2200" s="62"/>
      <c r="LBS2200" s="73"/>
      <c r="LBU2200" s="62"/>
      <c r="LBW2200" s="73"/>
      <c r="LBY2200" s="62"/>
      <c r="LCA2200" s="73"/>
      <c r="LCC2200" s="62"/>
      <c r="LCE2200" s="73"/>
      <c r="LCG2200" s="62"/>
      <c r="LCI2200" s="73"/>
      <c r="LCK2200" s="62"/>
      <c r="LCM2200" s="73"/>
      <c r="LCO2200" s="62"/>
      <c r="LCQ2200" s="73"/>
      <c r="LCS2200" s="62"/>
      <c r="LCU2200" s="73"/>
      <c r="LCW2200" s="62"/>
      <c r="LCY2200" s="73"/>
      <c r="LDA2200" s="62"/>
      <c r="LDC2200" s="73"/>
      <c r="LDE2200" s="62"/>
      <c r="LDG2200" s="73"/>
      <c r="LDI2200" s="62"/>
      <c r="LDK2200" s="73"/>
      <c r="LDM2200" s="62"/>
      <c r="LDO2200" s="73"/>
      <c r="LDQ2200" s="62"/>
      <c r="LDS2200" s="73"/>
      <c r="LDU2200" s="62"/>
      <c r="LDW2200" s="73"/>
      <c r="LDY2200" s="62"/>
      <c r="LEA2200" s="73"/>
      <c r="LEC2200" s="62"/>
      <c r="LEE2200" s="73"/>
      <c r="LEG2200" s="62"/>
      <c r="LEI2200" s="73"/>
      <c r="LEK2200" s="62"/>
      <c r="LEM2200" s="73"/>
      <c r="LEO2200" s="62"/>
      <c r="LEQ2200" s="73"/>
      <c r="LES2200" s="62"/>
      <c r="LEU2200" s="73"/>
      <c r="LEW2200" s="62"/>
      <c r="LEY2200" s="73"/>
      <c r="LFA2200" s="62"/>
      <c r="LFC2200" s="73"/>
      <c r="LFE2200" s="62"/>
      <c r="LFG2200" s="73"/>
      <c r="LFI2200" s="62"/>
      <c r="LFK2200" s="73"/>
      <c r="LFM2200" s="62"/>
      <c r="LFO2200" s="73"/>
      <c r="LFQ2200" s="62"/>
      <c r="LFS2200" s="73"/>
      <c r="LFU2200" s="62"/>
      <c r="LFW2200" s="73"/>
      <c r="LFY2200" s="62"/>
      <c r="LGA2200" s="73"/>
      <c r="LGC2200" s="62"/>
      <c r="LGE2200" s="73"/>
      <c r="LGG2200" s="62"/>
      <c r="LGI2200" s="73"/>
      <c r="LGK2200" s="62"/>
      <c r="LGM2200" s="73"/>
      <c r="LGO2200" s="62"/>
      <c r="LGQ2200" s="73"/>
      <c r="LGS2200" s="62"/>
      <c r="LGU2200" s="73"/>
      <c r="LGW2200" s="62"/>
      <c r="LGY2200" s="73"/>
      <c r="LHA2200" s="62"/>
      <c r="LHC2200" s="73"/>
      <c r="LHE2200" s="62"/>
      <c r="LHG2200" s="73"/>
      <c r="LHI2200" s="62"/>
      <c r="LHK2200" s="73"/>
      <c r="LHM2200" s="62"/>
      <c r="LHO2200" s="73"/>
      <c r="LHQ2200" s="62"/>
      <c r="LHS2200" s="73"/>
      <c r="LHU2200" s="62"/>
      <c r="LHW2200" s="73"/>
      <c r="LHY2200" s="62"/>
      <c r="LIA2200" s="73"/>
      <c r="LIC2200" s="62"/>
      <c r="LIE2200" s="73"/>
      <c r="LIG2200" s="62"/>
      <c r="LII2200" s="73"/>
      <c r="LIK2200" s="62"/>
      <c r="LIM2200" s="73"/>
      <c r="LIO2200" s="62"/>
      <c r="LIQ2200" s="73"/>
      <c r="LIS2200" s="62"/>
      <c r="LIU2200" s="73"/>
      <c r="LIW2200" s="62"/>
      <c r="LIY2200" s="73"/>
      <c r="LJA2200" s="62"/>
      <c r="LJC2200" s="73"/>
      <c r="LJE2200" s="62"/>
      <c r="LJG2200" s="73"/>
      <c r="LJI2200" s="62"/>
      <c r="LJK2200" s="73"/>
      <c r="LJM2200" s="62"/>
      <c r="LJO2200" s="73"/>
      <c r="LJQ2200" s="62"/>
      <c r="LJS2200" s="73"/>
      <c r="LJU2200" s="62"/>
      <c r="LJW2200" s="73"/>
      <c r="LJY2200" s="62"/>
      <c r="LKA2200" s="73"/>
      <c r="LKC2200" s="62"/>
      <c r="LKE2200" s="73"/>
      <c r="LKG2200" s="62"/>
      <c r="LKI2200" s="73"/>
      <c r="LKK2200" s="62"/>
      <c r="LKM2200" s="73"/>
      <c r="LKO2200" s="62"/>
      <c r="LKQ2200" s="73"/>
      <c r="LKS2200" s="62"/>
      <c r="LKU2200" s="73"/>
      <c r="LKW2200" s="62"/>
      <c r="LKY2200" s="73"/>
      <c r="LLA2200" s="62"/>
      <c r="LLC2200" s="73"/>
      <c r="LLE2200" s="62"/>
      <c r="LLG2200" s="73"/>
      <c r="LLI2200" s="62"/>
      <c r="LLK2200" s="73"/>
      <c r="LLM2200" s="62"/>
      <c r="LLO2200" s="73"/>
      <c r="LLQ2200" s="62"/>
      <c r="LLS2200" s="73"/>
      <c r="LLU2200" s="62"/>
      <c r="LLW2200" s="73"/>
      <c r="LLY2200" s="62"/>
      <c r="LMA2200" s="73"/>
      <c r="LMC2200" s="62"/>
      <c r="LME2200" s="73"/>
      <c r="LMG2200" s="62"/>
      <c r="LMI2200" s="73"/>
      <c r="LMK2200" s="62"/>
      <c r="LMM2200" s="73"/>
      <c r="LMO2200" s="62"/>
      <c r="LMQ2200" s="73"/>
      <c r="LMS2200" s="62"/>
      <c r="LMU2200" s="73"/>
      <c r="LMW2200" s="62"/>
      <c r="LMY2200" s="73"/>
      <c r="LNA2200" s="62"/>
      <c r="LNC2200" s="73"/>
      <c r="LNE2200" s="62"/>
      <c r="LNG2200" s="73"/>
      <c r="LNI2200" s="62"/>
      <c r="LNK2200" s="73"/>
      <c r="LNM2200" s="62"/>
      <c r="LNO2200" s="73"/>
      <c r="LNQ2200" s="62"/>
      <c r="LNS2200" s="73"/>
      <c r="LNU2200" s="62"/>
      <c r="LNW2200" s="73"/>
      <c r="LNY2200" s="62"/>
      <c r="LOA2200" s="73"/>
      <c r="LOC2200" s="62"/>
      <c r="LOE2200" s="73"/>
      <c r="LOG2200" s="62"/>
      <c r="LOI2200" s="73"/>
      <c r="LOK2200" s="62"/>
      <c r="LOM2200" s="73"/>
      <c r="LOO2200" s="62"/>
      <c r="LOQ2200" s="73"/>
      <c r="LOS2200" s="62"/>
      <c r="LOU2200" s="73"/>
      <c r="LOW2200" s="62"/>
      <c r="LOY2200" s="73"/>
      <c r="LPA2200" s="62"/>
      <c r="LPC2200" s="73"/>
      <c r="LPE2200" s="62"/>
      <c r="LPG2200" s="73"/>
      <c r="LPI2200" s="62"/>
      <c r="LPK2200" s="73"/>
      <c r="LPM2200" s="62"/>
      <c r="LPO2200" s="73"/>
      <c r="LPQ2200" s="62"/>
      <c r="LPS2200" s="73"/>
      <c r="LPU2200" s="62"/>
      <c r="LPW2200" s="73"/>
      <c r="LPY2200" s="62"/>
      <c r="LQA2200" s="73"/>
      <c r="LQC2200" s="62"/>
      <c r="LQE2200" s="73"/>
      <c r="LQG2200" s="62"/>
      <c r="LQI2200" s="73"/>
      <c r="LQK2200" s="62"/>
      <c r="LQM2200" s="73"/>
      <c r="LQO2200" s="62"/>
      <c r="LQQ2200" s="73"/>
      <c r="LQS2200" s="62"/>
      <c r="LQU2200" s="73"/>
      <c r="LQW2200" s="62"/>
      <c r="LQY2200" s="73"/>
      <c r="LRA2200" s="62"/>
      <c r="LRC2200" s="73"/>
      <c r="LRE2200" s="62"/>
      <c r="LRG2200" s="73"/>
      <c r="LRI2200" s="62"/>
      <c r="LRK2200" s="73"/>
      <c r="LRM2200" s="62"/>
      <c r="LRO2200" s="73"/>
      <c r="LRQ2200" s="62"/>
      <c r="LRS2200" s="73"/>
      <c r="LRU2200" s="62"/>
      <c r="LRW2200" s="73"/>
      <c r="LRY2200" s="62"/>
      <c r="LSA2200" s="73"/>
      <c r="LSC2200" s="62"/>
      <c r="LSE2200" s="73"/>
      <c r="LSG2200" s="62"/>
      <c r="LSI2200" s="73"/>
      <c r="LSK2200" s="62"/>
      <c r="LSM2200" s="73"/>
      <c r="LSO2200" s="62"/>
      <c r="LSQ2200" s="73"/>
      <c r="LSS2200" s="62"/>
      <c r="LSU2200" s="73"/>
      <c r="LSW2200" s="62"/>
      <c r="LSY2200" s="73"/>
      <c r="LTA2200" s="62"/>
      <c r="LTC2200" s="73"/>
      <c r="LTE2200" s="62"/>
      <c r="LTG2200" s="73"/>
      <c r="LTI2200" s="62"/>
      <c r="LTK2200" s="73"/>
      <c r="LTM2200" s="62"/>
      <c r="LTO2200" s="73"/>
      <c r="LTQ2200" s="62"/>
      <c r="LTS2200" s="73"/>
      <c r="LTU2200" s="62"/>
      <c r="LTW2200" s="73"/>
      <c r="LTY2200" s="62"/>
      <c r="LUA2200" s="73"/>
      <c r="LUC2200" s="62"/>
      <c r="LUE2200" s="73"/>
      <c r="LUG2200" s="62"/>
      <c r="LUI2200" s="73"/>
      <c r="LUK2200" s="62"/>
      <c r="LUM2200" s="73"/>
      <c r="LUO2200" s="62"/>
      <c r="LUQ2200" s="73"/>
      <c r="LUS2200" s="62"/>
      <c r="LUU2200" s="73"/>
      <c r="LUW2200" s="62"/>
      <c r="LUY2200" s="73"/>
      <c r="LVA2200" s="62"/>
      <c r="LVC2200" s="73"/>
      <c r="LVE2200" s="62"/>
      <c r="LVG2200" s="73"/>
      <c r="LVI2200" s="62"/>
      <c r="LVK2200" s="73"/>
      <c r="LVM2200" s="62"/>
      <c r="LVO2200" s="73"/>
      <c r="LVQ2200" s="62"/>
      <c r="LVS2200" s="73"/>
      <c r="LVU2200" s="62"/>
      <c r="LVW2200" s="73"/>
      <c r="LVY2200" s="62"/>
      <c r="LWA2200" s="73"/>
      <c r="LWC2200" s="62"/>
      <c r="LWE2200" s="73"/>
      <c r="LWG2200" s="62"/>
      <c r="LWI2200" s="73"/>
      <c r="LWK2200" s="62"/>
      <c r="LWM2200" s="73"/>
      <c r="LWO2200" s="62"/>
      <c r="LWQ2200" s="73"/>
      <c r="LWS2200" s="62"/>
      <c r="LWU2200" s="73"/>
      <c r="LWW2200" s="62"/>
      <c r="LWY2200" s="73"/>
      <c r="LXA2200" s="62"/>
      <c r="LXC2200" s="73"/>
      <c r="LXE2200" s="62"/>
      <c r="LXG2200" s="73"/>
      <c r="LXI2200" s="62"/>
      <c r="LXK2200" s="73"/>
      <c r="LXM2200" s="62"/>
      <c r="LXO2200" s="73"/>
      <c r="LXQ2200" s="62"/>
      <c r="LXS2200" s="73"/>
      <c r="LXU2200" s="62"/>
      <c r="LXW2200" s="73"/>
      <c r="LXY2200" s="62"/>
      <c r="LYA2200" s="73"/>
      <c r="LYC2200" s="62"/>
      <c r="LYE2200" s="73"/>
      <c r="LYG2200" s="62"/>
      <c r="LYI2200" s="73"/>
      <c r="LYK2200" s="62"/>
      <c r="LYM2200" s="73"/>
      <c r="LYO2200" s="62"/>
      <c r="LYQ2200" s="73"/>
      <c r="LYS2200" s="62"/>
      <c r="LYU2200" s="73"/>
      <c r="LYW2200" s="62"/>
      <c r="LYY2200" s="73"/>
      <c r="LZA2200" s="62"/>
      <c r="LZC2200" s="73"/>
      <c r="LZE2200" s="62"/>
      <c r="LZG2200" s="73"/>
      <c r="LZI2200" s="62"/>
      <c r="LZK2200" s="73"/>
      <c r="LZM2200" s="62"/>
      <c r="LZO2200" s="73"/>
      <c r="LZQ2200" s="62"/>
      <c r="LZS2200" s="73"/>
      <c r="LZU2200" s="62"/>
      <c r="LZW2200" s="73"/>
      <c r="LZY2200" s="62"/>
      <c r="MAA2200" s="73"/>
      <c r="MAC2200" s="62"/>
      <c r="MAE2200" s="73"/>
      <c r="MAG2200" s="62"/>
      <c r="MAI2200" s="73"/>
      <c r="MAK2200" s="62"/>
      <c r="MAM2200" s="73"/>
      <c r="MAO2200" s="62"/>
      <c r="MAQ2200" s="73"/>
      <c r="MAS2200" s="62"/>
      <c r="MAU2200" s="73"/>
      <c r="MAW2200" s="62"/>
      <c r="MAY2200" s="73"/>
      <c r="MBA2200" s="62"/>
      <c r="MBC2200" s="73"/>
      <c r="MBE2200" s="62"/>
      <c r="MBG2200" s="73"/>
      <c r="MBI2200" s="62"/>
      <c r="MBK2200" s="73"/>
      <c r="MBM2200" s="62"/>
      <c r="MBO2200" s="73"/>
      <c r="MBQ2200" s="62"/>
      <c r="MBS2200" s="73"/>
      <c r="MBU2200" s="62"/>
      <c r="MBW2200" s="73"/>
      <c r="MBY2200" s="62"/>
      <c r="MCA2200" s="73"/>
      <c r="MCC2200" s="62"/>
      <c r="MCE2200" s="73"/>
      <c r="MCG2200" s="62"/>
      <c r="MCI2200" s="73"/>
      <c r="MCK2200" s="62"/>
      <c r="MCM2200" s="73"/>
      <c r="MCO2200" s="62"/>
      <c r="MCQ2200" s="73"/>
      <c r="MCS2200" s="62"/>
      <c r="MCU2200" s="73"/>
      <c r="MCW2200" s="62"/>
      <c r="MCY2200" s="73"/>
      <c r="MDA2200" s="62"/>
      <c r="MDC2200" s="73"/>
      <c r="MDE2200" s="62"/>
      <c r="MDG2200" s="73"/>
      <c r="MDI2200" s="62"/>
      <c r="MDK2200" s="73"/>
      <c r="MDM2200" s="62"/>
      <c r="MDO2200" s="73"/>
      <c r="MDQ2200" s="62"/>
      <c r="MDS2200" s="73"/>
      <c r="MDU2200" s="62"/>
      <c r="MDW2200" s="73"/>
      <c r="MDY2200" s="62"/>
      <c r="MEA2200" s="73"/>
      <c r="MEC2200" s="62"/>
      <c r="MEE2200" s="73"/>
      <c r="MEG2200" s="62"/>
      <c r="MEI2200" s="73"/>
      <c r="MEK2200" s="62"/>
      <c r="MEM2200" s="73"/>
      <c r="MEO2200" s="62"/>
      <c r="MEQ2200" s="73"/>
      <c r="MES2200" s="62"/>
      <c r="MEU2200" s="73"/>
      <c r="MEW2200" s="62"/>
      <c r="MEY2200" s="73"/>
      <c r="MFA2200" s="62"/>
      <c r="MFC2200" s="73"/>
      <c r="MFE2200" s="62"/>
      <c r="MFG2200" s="73"/>
      <c r="MFI2200" s="62"/>
      <c r="MFK2200" s="73"/>
      <c r="MFM2200" s="62"/>
      <c r="MFO2200" s="73"/>
      <c r="MFQ2200" s="62"/>
      <c r="MFS2200" s="73"/>
      <c r="MFU2200" s="62"/>
      <c r="MFW2200" s="73"/>
      <c r="MFY2200" s="62"/>
      <c r="MGA2200" s="73"/>
      <c r="MGC2200" s="62"/>
      <c r="MGE2200" s="73"/>
      <c r="MGG2200" s="62"/>
      <c r="MGI2200" s="73"/>
      <c r="MGK2200" s="62"/>
      <c r="MGM2200" s="73"/>
      <c r="MGO2200" s="62"/>
      <c r="MGQ2200" s="73"/>
      <c r="MGS2200" s="62"/>
      <c r="MGU2200" s="73"/>
      <c r="MGW2200" s="62"/>
      <c r="MGY2200" s="73"/>
      <c r="MHA2200" s="62"/>
      <c r="MHC2200" s="73"/>
      <c r="MHE2200" s="62"/>
      <c r="MHG2200" s="73"/>
      <c r="MHI2200" s="62"/>
      <c r="MHK2200" s="73"/>
      <c r="MHM2200" s="62"/>
      <c r="MHO2200" s="73"/>
      <c r="MHQ2200" s="62"/>
      <c r="MHS2200" s="73"/>
      <c r="MHU2200" s="62"/>
      <c r="MHW2200" s="73"/>
      <c r="MHY2200" s="62"/>
      <c r="MIA2200" s="73"/>
      <c r="MIC2200" s="62"/>
      <c r="MIE2200" s="73"/>
      <c r="MIG2200" s="62"/>
      <c r="MII2200" s="73"/>
      <c r="MIK2200" s="62"/>
      <c r="MIM2200" s="73"/>
      <c r="MIO2200" s="62"/>
      <c r="MIQ2200" s="73"/>
      <c r="MIS2200" s="62"/>
      <c r="MIU2200" s="73"/>
      <c r="MIW2200" s="62"/>
      <c r="MIY2200" s="73"/>
      <c r="MJA2200" s="62"/>
      <c r="MJC2200" s="73"/>
      <c r="MJE2200" s="62"/>
      <c r="MJG2200" s="73"/>
      <c r="MJI2200" s="62"/>
      <c r="MJK2200" s="73"/>
      <c r="MJM2200" s="62"/>
      <c r="MJO2200" s="73"/>
      <c r="MJQ2200" s="62"/>
      <c r="MJS2200" s="73"/>
      <c r="MJU2200" s="62"/>
      <c r="MJW2200" s="73"/>
      <c r="MJY2200" s="62"/>
      <c r="MKA2200" s="73"/>
      <c r="MKC2200" s="62"/>
      <c r="MKE2200" s="73"/>
      <c r="MKG2200" s="62"/>
      <c r="MKI2200" s="73"/>
      <c r="MKK2200" s="62"/>
      <c r="MKM2200" s="73"/>
      <c r="MKO2200" s="62"/>
      <c r="MKQ2200" s="73"/>
      <c r="MKS2200" s="62"/>
      <c r="MKU2200" s="73"/>
      <c r="MKW2200" s="62"/>
      <c r="MKY2200" s="73"/>
      <c r="MLA2200" s="62"/>
      <c r="MLC2200" s="73"/>
      <c r="MLE2200" s="62"/>
      <c r="MLG2200" s="73"/>
      <c r="MLI2200" s="62"/>
      <c r="MLK2200" s="73"/>
      <c r="MLM2200" s="62"/>
      <c r="MLO2200" s="73"/>
      <c r="MLQ2200" s="62"/>
      <c r="MLS2200" s="73"/>
      <c r="MLU2200" s="62"/>
      <c r="MLW2200" s="73"/>
      <c r="MLY2200" s="62"/>
      <c r="MMA2200" s="73"/>
      <c r="MMC2200" s="62"/>
      <c r="MME2200" s="73"/>
      <c r="MMG2200" s="62"/>
      <c r="MMI2200" s="73"/>
      <c r="MMK2200" s="62"/>
      <c r="MMM2200" s="73"/>
      <c r="MMO2200" s="62"/>
      <c r="MMQ2200" s="73"/>
      <c r="MMS2200" s="62"/>
      <c r="MMU2200" s="73"/>
      <c r="MMW2200" s="62"/>
      <c r="MMY2200" s="73"/>
      <c r="MNA2200" s="62"/>
      <c r="MNC2200" s="73"/>
      <c r="MNE2200" s="62"/>
      <c r="MNG2200" s="73"/>
      <c r="MNI2200" s="62"/>
      <c r="MNK2200" s="73"/>
      <c r="MNM2200" s="62"/>
      <c r="MNO2200" s="73"/>
      <c r="MNQ2200" s="62"/>
      <c r="MNS2200" s="73"/>
      <c r="MNU2200" s="62"/>
      <c r="MNW2200" s="73"/>
      <c r="MNY2200" s="62"/>
      <c r="MOA2200" s="73"/>
      <c r="MOC2200" s="62"/>
      <c r="MOE2200" s="73"/>
      <c r="MOG2200" s="62"/>
      <c r="MOI2200" s="73"/>
      <c r="MOK2200" s="62"/>
      <c r="MOM2200" s="73"/>
      <c r="MOO2200" s="62"/>
      <c r="MOQ2200" s="73"/>
      <c r="MOS2200" s="62"/>
      <c r="MOU2200" s="73"/>
      <c r="MOW2200" s="62"/>
      <c r="MOY2200" s="73"/>
      <c r="MPA2200" s="62"/>
      <c r="MPC2200" s="73"/>
      <c r="MPE2200" s="62"/>
      <c r="MPG2200" s="73"/>
      <c r="MPI2200" s="62"/>
      <c r="MPK2200" s="73"/>
      <c r="MPM2200" s="62"/>
      <c r="MPO2200" s="73"/>
      <c r="MPQ2200" s="62"/>
      <c r="MPS2200" s="73"/>
      <c r="MPU2200" s="62"/>
      <c r="MPW2200" s="73"/>
      <c r="MPY2200" s="62"/>
      <c r="MQA2200" s="73"/>
      <c r="MQC2200" s="62"/>
      <c r="MQE2200" s="73"/>
      <c r="MQG2200" s="62"/>
      <c r="MQI2200" s="73"/>
      <c r="MQK2200" s="62"/>
      <c r="MQM2200" s="73"/>
      <c r="MQO2200" s="62"/>
      <c r="MQQ2200" s="73"/>
      <c r="MQS2200" s="62"/>
      <c r="MQU2200" s="73"/>
      <c r="MQW2200" s="62"/>
      <c r="MQY2200" s="73"/>
      <c r="MRA2200" s="62"/>
      <c r="MRC2200" s="73"/>
      <c r="MRE2200" s="62"/>
      <c r="MRG2200" s="73"/>
      <c r="MRI2200" s="62"/>
      <c r="MRK2200" s="73"/>
      <c r="MRM2200" s="62"/>
      <c r="MRO2200" s="73"/>
      <c r="MRQ2200" s="62"/>
      <c r="MRS2200" s="73"/>
      <c r="MRU2200" s="62"/>
      <c r="MRW2200" s="73"/>
      <c r="MRY2200" s="62"/>
      <c r="MSA2200" s="73"/>
      <c r="MSC2200" s="62"/>
      <c r="MSE2200" s="73"/>
      <c r="MSG2200" s="62"/>
      <c r="MSI2200" s="73"/>
      <c r="MSK2200" s="62"/>
      <c r="MSM2200" s="73"/>
      <c r="MSO2200" s="62"/>
      <c r="MSQ2200" s="73"/>
      <c r="MSS2200" s="62"/>
      <c r="MSU2200" s="73"/>
      <c r="MSW2200" s="62"/>
      <c r="MSY2200" s="73"/>
      <c r="MTA2200" s="62"/>
      <c r="MTC2200" s="73"/>
      <c r="MTE2200" s="62"/>
      <c r="MTG2200" s="73"/>
      <c r="MTI2200" s="62"/>
      <c r="MTK2200" s="73"/>
      <c r="MTM2200" s="62"/>
      <c r="MTO2200" s="73"/>
      <c r="MTQ2200" s="62"/>
      <c r="MTS2200" s="73"/>
      <c r="MTU2200" s="62"/>
      <c r="MTW2200" s="73"/>
      <c r="MTY2200" s="62"/>
      <c r="MUA2200" s="73"/>
      <c r="MUC2200" s="62"/>
      <c r="MUE2200" s="73"/>
      <c r="MUG2200" s="62"/>
      <c r="MUI2200" s="73"/>
      <c r="MUK2200" s="62"/>
      <c r="MUM2200" s="73"/>
      <c r="MUO2200" s="62"/>
      <c r="MUQ2200" s="73"/>
      <c r="MUS2200" s="62"/>
      <c r="MUU2200" s="73"/>
      <c r="MUW2200" s="62"/>
      <c r="MUY2200" s="73"/>
      <c r="MVA2200" s="62"/>
      <c r="MVC2200" s="73"/>
      <c r="MVE2200" s="62"/>
      <c r="MVG2200" s="73"/>
      <c r="MVI2200" s="62"/>
      <c r="MVK2200" s="73"/>
      <c r="MVM2200" s="62"/>
      <c r="MVO2200" s="73"/>
      <c r="MVQ2200" s="62"/>
      <c r="MVS2200" s="73"/>
      <c r="MVU2200" s="62"/>
      <c r="MVW2200" s="73"/>
      <c r="MVY2200" s="62"/>
      <c r="MWA2200" s="73"/>
      <c r="MWC2200" s="62"/>
      <c r="MWE2200" s="73"/>
      <c r="MWG2200" s="62"/>
      <c r="MWI2200" s="73"/>
      <c r="MWK2200" s="62"/>
      <c r="MWM2200" s="73"/>
      <c r="MWO2200" s="62"/>
      <c r="MWQ2200" s="73"/>
      <c r="MWS2200" s="62"/>
      <c r="MWU2200" s="73"/>
      <c r="MWW2200" s="62"/>
      <c r="MWY2200" s="73"/>
      <c r="MXA2200" s="62"/>
      <c r="MXC2200" s="73"/>
      <c r="MXE2200" s="62"/>
      <c r="MXG2200" s="73"/>
      <c r="MXI2200" s="62"/>
      <c r="MXK2200" s="73"/>
      <c r="MXM2200" s="62"/>
      <c r="MXO2200" s="73"/>
      <c r="MXQ2200" s="62"/>
      <c r="MXS2200" s="73"/>
      <c r="MXU2200" s="62"/>
      <c r="MXW2200" s="73"/>
      <c r="MXY2200" s="62"/>
      <c r="MYA2200" s="73"/>
      <c r="MYC2200" s="62"/>
      <c r="MYE2200" s="73"/>
      <c r="MYG2200" s="62"/>
      <c r="MYI2200" s="73"/>
      <c r="MYK2200" s="62"/>
      <c r="MYM2200" s="73"/>
      <c r="MYO2200" s="62"/>
      <c r="MYQ2200" s="73"/>
      <c r="MYS2200" s="62"/>
      <c r="MYU2200" s="73"/>
      <c r="MYW2200" s="62"/>
      <c r="MYY2200" s="73"/>
      <c r="MZA2200" s="62"/>
      <c r="MZC2200" s="73"/>
      <c r="MZE2200" s="62"/>
      <c r="MZG2200" s="73"/>
      <c r="MZI2200" s="62"/>
      <c r="MZK2200" s="73"/>
      <c r="MZM2200" s="62"/>
      <c r="MZO2200" s="73"/>
      <c r="MZQ2200" s="62"/>
      <c r="MZS2200" s="73"/>
      <c r="MZU2200" s="62"/>
      <c r="MZW2200" s="73"/>
      <c r="MZY2200" s="62"/>
      <c r="NAA2200" s="73"/>
      <c r="NAC2200" s="62"/>
      <c r="NAE2200" s="73"/>
      <c r="NAG2200" s="62"/>
      <c r="NAI2200" s="73"/>
      <c r="NAK2200" s="62"/>
      <c r="NAM2200" s="73"/>
      <c r="NAO2200" s="62"/>
      <c r="NAQ2200" s="73"/>
      <c r="NAS2200" s="62"/>
      <c r="NAU2200" s="73"/>
      <c r="NAW2200" s="62"/>
      <c r="NAY2200" s="73"/>
      <c r="NBA2200" s="62"/>
      <c r="NBC2200" s="73"/>
      <c r="NBE2200" s="62"/>
      <c r="NBG2200" s="73"/>
      <c r="NBI2200" s="62"/>
      <c r="NBK2200" s="73"/>
      <c r="NBM2200" s="62"/>
      <c r="NBO2200" s="73"/>
      <c r="NBQ2200" s="62"/>
      <c r="NBS2200" s="73"/>
      <c r="NBU2200" s="62"/>
      <c r="NBW2200" s="73"/>
      <c r="NBY2200" s="62"/>
      <c r="NCA2200" s="73"/>
      <c r="NCC2200" s="62"/>
      <c r="NCE2200" s="73"/>
      <c r="NCG2200" s="62"/>
      <c r="NCI2200" s="73"/>
      <c r="NCK2200" s="62"/>
      <c r="NCM2200" s="73"/>
      <c r="NCO2200" s="62"/>
      <c r="NCQ2200" s="73"/>
      <c r="NCS2200" s="62"/>
      <c r="NCU2200" s="73"/>
      <c r="NCW2200" s="62"/>
      <c r="NCY2200" s="73"/>
      <c r="NDA2200" s="62"/>
      <c r="NDC2200" s="73"/>
      <c r="NDE2200" s="62"/>
      <c r="NDG2200" s="73"/>
      <c r="NDI2200" s="62"/>
      <c r="NDK2200" s="73"/>
      <c r="NDM2200" s="62"/>
      <c r="NDO2200" s="73"/>
      <c r="NDQ2200" s="62"/>
      <c r="NDS2200" s="73"/>
      <c r="NDU2200" s="62"/>
      <c r="NDW2200" s="73"/>
      <c r="NDY2200" s="62"/>
      <c r="NEA2200" s="73"/>
      <c r="NEC2200" s="62"/>
      <c r="NEE2200" s="73"/>
      <c r="NEG2200" s="62"/>
      <c r="NEI2200" s="73"/>
      <c r="NEK2200" s="62"/>
      <c r="NEM2200" s="73"/>
      <c r="NEO2200" s="62"/>
      <c r="NEQ2200" s="73"/>
      <c r="NES2200" s="62"/>
      <c r="NEU2200" s="73"/>
      <c r="NEW2200" s="62"/>
      <c r="NEY2200" s="73"/>
      <c r="NFA2200" s="62"/>
      <c r="NFC2200" s="73"/>
      <c r="NFE2200" s="62"/>
      <c r="NFG2200" s="73"/>
      <c r="NFI2200" s="62"/>
      <c r="NFK2200" s="73"/>
      <c r="NFM2200" s="62"/>
      <c r="NFO2200" s="73"/>
      <c r="NFQ2200" s="62"/>
      <c r="NFS2200" s="73"/>
      <c r="NFU2200" s="62"/>
      <c r="NFW2200" s="73"/>
      <c r="NFY2200" s="62"/>
      <c r="NGA2200" s="73"/>
      <c r="NGC2200" s="62"/>
      <c r="NGE2200" s="73"/>
      <c r="NGG2200" s="62"/>
      <c r="NGI2200" s="73"/>
      <c r="NGK2200" s="62"/>
      <c r="NGM2200" s="73"/>
      <c r="NGO2200" s="62"/>
      <c r="NGQ2200" s="73"/>
      <c r="NGS2200" s="62"/>
      <c r="NGU2200" s="73"/>
      <c r="NGW2200" s="62"/>
      <c r="NGY2200" s="73"/>
      <c r="NHA2200" s="62"/>
      <c r="NHC2200" s="73"/>
      <c r="NHE2200" s="62"/>
      <c r="NHG2200" s="73"/>
      <c r="NHI2200" s="62"/>
      <c r="NHK2200" s="73"/>
      <c r="NHM2200" s="62"/>
      <c r="NHO2200" s="73"/>
      <c r="NHQ2200" s="62"/>
      <c r="NHS2200" s="73"/>
      <c r="NHU2200" s="62"/>
      <c r="NHW2200" s="73"/>
      <c r="NHY2200" s="62"/>
      <c r="NIA2200" s="73"/>
      <c r="NIC2200" s="62"/>
      <c r="NIE2200" s="73"/>
      <c r="NIG2200" s="62"/>
      <c r="NII2200" s="73"/>
      <c r="NIK2200" s="62"/>
      <c r="NIM2200" s="73"/>
      <c r="NIO2200" s="62"/>
      <c r="NIQ2200" s="73"/>
      <c r="NIS2200" s="62"/>
      <c r="NIU2200" s="73"/>
      <c r="NIW2200" s="62"/>
      <c r="NIY2200" s="73"/>
      <c r="NJA2200" s="62"/>
      <c r="NJC2200" s="73"/>
      <c r="NJE2200" s="62"/>
      <c r="NJG2200" s="73"/>
      <c r="NJI2200" s="62"/>
      <c r="NJK2200" s="73"/>
      <c r="NJM2200" s="62"/>
      <c r="NJO2200" s="73"/>
      <c r="NJQ2200" s="62"/>
      <c r="NJS2200" s="73"/>
      <c r="NJU2200" s="62"/>
      <c r="NJW2200" s="73"/>
      <c r="NJY2200" s="62"/>
      <c r="NKA2200" s="73"/>
      <c r="NKC2200" s="62"/>
      <c r="NKE2200" s="73"/>
      <c r="NKG2200" s="62"/>
      <c r="NKI2200" s="73"/>
      <c r="NKK2200" s="62"/>
      <c r="NKM2200" s="73"/>
      <c r="NKO2200" s="62"/>
      <c r="NKQ2200" s="73"/>
      <c r="NKS2200" s="62"/>
      <c r="NKU2200" s="73"/>
      <c r="NKW2200" s="62"/>
      <c r="NKY2200" s="73"/>
      <c r="NLA2200" s="62"/>
      <c r="NLC2200" s="73"/>
      <c r="NLE2200" s="62"/>
      <c r="NLG2200" s="73"/>
      <c r="NLI2200" s="62"/>
      <c r="NLK2200" s="73"/>
      <c r="NLM2200" s="62"/>
      <c r="NLO2200" s="73"/>
      <c r="NLQ2200" s="62"/>
      <c r="NLS2200" s="73"/>
      <c r="NLU2200" s="62"/>
      <c r="NLW2200" s="73"/>
      <c r="NLY2200" s="62"/>
      <c r="NMA2200" s="73"/>
      <c r="NMC2200" s="62"/>
      <c r="NME2200" s="73"/>
      <c r="NMG2200" s="62"/>
      <c r="NMI2200" s="73"/>
      <c r="NMK2200" s="62"/>
      <c r="NMM2200" s="73"/>
      <c r="NMO2200" s="62"/>
      <c r="NMQ2200" s="73"/>
      <c r="NMS2200" s="62"/>
      <c r="NMU2200" s="73"/>
      <c r="NMW2200" s="62"/>
      <c r="NMY2200" s="73"/>
      <c r="NNA2200" s="62"/>
      <c r="NNC2200" s="73"/>
      <c r="NNE2200" s="62"/>
      <c r="NNG2200" s="73"/>
      <c r="NNI2200" s="62"/>
      <c r="NNK2200" s="73"/>
      <c r="NNM2200" s="62"/>
      <c r="NNO2200" s="73"/>
      <c r="NNQ2200" s="62"/>
      <c r="NNS2200" s="73"/>
      <c r="NNU2200" s="62"/>
      <c r="NNW2200" s="73"/>
      <c r="NNY2200" s="62"/>
      <c r="NOA2200" s="73"/>
      <c r="NOC2200" s="62"/>
      <c r="NOE2200" s="73"/>
      <c r="NOG2200" s="62"/>
      <c r="NOI2200" s="73"/>
      <c r="NOK2200" s="62"/>
      <c r="NOM2200" s="73"/>
      <c r="NOO2200" s="62"/>
      <c r="NOQ2200" s="73"/>
      <c r="NOS2200" s="62"/>
      <c r="NOU2200" s="73"/>
      <c r="NOW2200" s="62"/>
      <c r="NOY2200" s="73"/>
      <c r="NPA2200" s="62"/>
      <c r="NPC2200" s="73"/>
      <c r="NPE2200" s="62"/>
      <c r="NPG2200" s="73"/>
      <c r="NPI2200" s="62"/>
      <c r="NPK2200" s="73"/>
      <c r="NPM2200" s="62"/>
      <c r="NPO2200" s="73"/>
      <c r="NPQ2200" s="62"/>
      <c r="NPS2200" s="73"/>
      <c r="NPU2200" s="62"/>
      <c r="NPW2200" s="73"/>
      <c r="NPY2200" s="62"/>
      <c r="NQA2200" s="73"/>
      <c r="NQC2200" s="62"/>
      <c r="NQE2200" s="73"/>
      <c r="NQG2200" s="62"/>
      <c r="NQI2200" s="73"/>
      <c r="NQK2200" s="62"/>
      <c r="NQM2200" s="73"/>
      <c r="NQO2200" s="62"/>
      <c r="NQQ2200" s="73"/>
      <c r="NQS2200" s="62"/>
      <c r="NQU2200" s="73"/>
      <c r="NQW2200" s="62"/>
      <c r="NQY2200" s="73"/>
      <c r="NRA2200" s="62"/>
      <c r="NRC2200" s="73"/>
      <c r="NRE2200" s="62"/>
      <c r="NRG2200" s="73"/>
      <c r="NRI2200" s="62"/>
      <c r="NRK2200" s="73"/>
      <c r="NRM2200" s="62"/>
      <c r="NRO2200" s="73"/>
      <c r="NRQ2200" s="62"/>
      <c r="NRS2200" s="73"/>
      <c r="NRU2200" s="62"/>
      <c r="NRW2200" s="73"/>
      <c r="NRY2200" s="62"/>
      <c r="NSA2200" s="73"/>
      <c r="NSC2200" s="62"/>
      <c r="NSE2200" s="73"/>
      <c r="NSG2200" s="62"/>
      <c r="NSI2200" s="73"/>
      <c r="NSK2200" s="62"/>
      <c r="NSM2200" s="73"/>
      <c r="NSO2200" s="62"/>
      <c r="NSQ2200" s="73"/>
      <c r="NSS2200" s="62"/>
      <c r="NSU2200" s="73"/>
      <c r="NSW2200" s="62"/>
      <c r="NSY2200" s="73"/>
      <c r="NTA2200" s="62"/>
      <c r="NTC2200" s="73"/>
      <c r="NTE2200" s="62"/>
      <c r="NTG2200" s="73"/>
      <c r="NTI2200" s="62"/>
      <c r="NTK2200" s="73"/>
      <c r="NTM2200" s="62"/>
      <c r="NTO2200" s="73"/>
      <c r="NTQ2200" s="62"/>
      <c r="NTS2200" s="73"/>
      <c r="NTU2200" s="62"/>
      <c r="NTW2200" s="73"/>
      <c r="NTY2200" s="62"/>
      <c r="NUA2200" s="73"/>
      <c r="NUC2200" s="62"/>
      <c r="NUE2200" s="73"/>
      <c r="NUG2200" s="62"/>
      <c r="NUI2200" s="73"/>
      <c r="NUK2200" s="62"/>
      <c r="NUM2200" s="73"/>
      <c r="NUO2200" s="62"/>
      <c r="NUQ2200" s="73"/>
      <c r="NUS2200" s="62"/>
      <c r="NUU2200" s="73"/>
      <c r="NUW2200" s="62"/>
      <c r="NUY2200" s="73"/>
      <c r="NVA2200" s="62"/>
      <c r="NVC2200" s="73"/>
      <c r="NVE2200" s="62"/>
      <c r="NVG2200" s="73"/>
      <c r="NVI2200" s="62"/>
      <c r="NVK2200" s="73"/>
      <c r="NVM2200" s="62"/>
      <c r="NVO2200" s="73"/>
      <c r="NVQ2200" s="62"/>
      <c r="NVS2200" s="73"/>
      <c r="NVU2200" s="62"/>
      <c r="NVW2200" s="73"/>
      <c r="NVY2200" s="62"/>
      <c r="NWA2200" s="73"/>
      <c r="NWC2200" s="62"/>
      <c r="NWE2200" s="73"/>
      <c r="NWG2200" s="62"/>
      <c r="NWI2200" s="73"/>
      <c r="NWK2200" s="62"/>
      <c r="NWM2200" s="73"/>
      <c r="NWO2200" s="62"/>
      <c r="NWQ2200" s="73"/>
      <c r="NWS2200" s="62"/>
      <c r="NWU2200" s="73"/>
      <c r="NWW2200" s="62"/>
      <c r="NWY2200" s="73"/>
      <c r="NXA2200" s="62"/>
      <c r="NXC2200" s="73"/>
      <c r="NXE2200" s="62"/>
      <c r="NXG2200" s="73"/>
      <c r="NXI2200" s="62"/>
      <c r="NXK2200" s="73"/>
      <c r="NXM2200" s="62"/>
      <c r="NXO2200" s="73"/>
      <c r="NXQ2200" s="62"/>
      <c r="NXS2200" s="73"/>
      <c r="NXU2200" s="62"/>
      <c r="NXW2200" s="73"/>
      <c r="NXY2200" s="62"/>
      <c r="NYA2200" s="73"/>
      <c r="NYC2200" s="62"/>
      <c r="NYE2200" s="73"/>
      <c r="NYG2200" s="62"/>
      <c r="NYI2200" s="73"/>
      <c r="NYK2200" s="62"/>
      <c r="NYM2200" s="73"/>
      <c r="NYO2200" s="62"/>
      <c r="NYQ2200" s="73"/>
      <c r="NYS2200" s="62"/>
      <c r="NYU2200" s="73"/>
      <c r="NYW2200" s="62"/>
      <c r="NYY2200" s="73"/>
      <c r="NZA2200" s="62"/>
      <c r="NZC2200" s="73"/>
      <c r="NZE2200" s="62"/>
      <c r="NZG2200" s="73"/>
      <c r="NZI2200" s="62"/>
      <c r="NZK2200" s="73"/>
      <c r="NZM2200" s="62"/>
      <c r="NZO2200" s="73"/>
      <c r="NZQ2200" s="62"/>
      <c r="NZS2200" s="73"/>
      <c r="NZU2200" s="62"/>
      <c r="NZW2200" s="73"/>
      <c r="NZY2200" s="62"/>
      <c r="OAA2200" s="73"/>
      <c r="OAC2200" s="62"/>
      <c r="OAE2200" s="73"/>
      <c r="OAG2200" s="62"/>
      <c r="OAI2200" s="73"/>
      <c r="OAK2200" s="62"/>
      <c r="OAM2200" s="73"/>
      <c r="OAO2200" s="62"/>
      <c r="OAQ2200" s="73"/>
      <c r="OAS2200" s="62"/>
      <c r="OAU2200" s="73"/>
      <c r="OAW2200" s="62"/>
      <c r="OAY2200" s="73"/>
      <c r="OBA2200" s="62"/>
      <c r="OBC2200" s="73"/>
      <c r="OBE2200" s="62"/>
      <c r="OBG2200" s="73"/>
      <c r="OBI2200" s="62"/>
      <c r="OBK2200" s="73"/>
      <c r="OBM2200" s="62"/>
      <c r="OBO2200" s="73"/>
      <c r="OBQ2200" s="62"/>
      <c r="OBS2200" s="73"/>
      <c r="OBU2200" s="62"/>
      <c r="OBW2200" s="73"/>
      <c r="OBY2200" s="62"/>
      <c r="OCA2200" s="73"/>
      <c r="OCC2200" s="62"/>
      <c r="OCE2200" s="73"/>
      <c r="OCG2200" s="62"/>
      <c r="OCI2200" s="73"/>
      <c r="OCK2200" s="62"/>
      <c r="OCM2200" s="73"/>
      <c r="OCO2200" s="62"/>
      <c r="OCQ2200" s="73"/>
      <c r="OCS2200" s="62"/>
      <c r="OCU2200" s="73"/>
      <c r="OCW2200" s="62"/>
      <c r="OCY2200" s="73"/>
      <c r="ODA2200" s="62"/>
      <c r="ODC2200" s="73"/>
      <c r="ODE2200" s="62"/>
      <c r="ODG2200" s="73"/>
      <c r="ODI2200" s="62"/>
      <c r="ODK2200" s="73"/>
      <c r="ODM2200" s="62"/>
      <c r="ODO2200" s="73"/>
      <c r="ODQ2200" s="62"/>
      <c r="ODS2200" s="73"/>
      <c r="ODU2200" s="62"/>
      <c r="ODW2200" s="73"/>
      <c r="ODY2200" s="62"/>
      <c r="OEA2200" s="73"/>
      <c r="OEC2200" s="62"/>
      <c r="OEE2200" s="73"/>
      <c r="OEG2200" s="62"/>
      <c r="OEI2200" s="73"/>
      <c r="OEK2200" s="62"/>
      <c r="OEM2200" s="73"/>
      <c r="OEO2200" s="62"/>
      <c r="OEQ2200" s="73"/>
      <c r="OES2200" s="62"/>
      <c r="OEU2200" s="73"/>
      <c r="OEW2200" s="62"/>
      <c r="OEY2200" s="73"/>
      <c r="OFA2200" s="62"/>
      <c r="OFC2200" s="73"/>
      <c r="OFE2200" s="62"/>
      <c r="OFG2200" s="73"/>
      <c r="OFI2200" s="62"/>
      <c r="OFK2200" s="73"/>
      <c r="OFM2200" s="62"/>
      <c r="OFO2200" s="73"/>
      <c r="OFQ2200" s="62"/>
      <c r="OFS2200" s="73"/>
      <c r="OFU2200" s="62"/>
      <c r="OFW2200" s="73"/>
      <c r="OFY2200" s="62"/>
      <c r="OGA2200" s="73"/>
      <c r="OGC2200" s="62"/>
      <c r="OGE2200" s="73"/>
      <c r="OGG2200" s="62"/>
      <c r="OGI2200" s="73"/>
      <c r="OGK2200" s="62"/>
      <c r="OGM2200" s="73"/>
      <c r="OGO2200" s="62"/>
      <c r="OGQ2200" s="73"/>
      <c r="OGS2200" s="62"/>
      <c r="OGU2200" s="73"/>
      <c r="OGW2200" s="62"/>
      <c r="OGY2200" s="73"/>
      <c r="OHA2200" s="62"/>
      <c r="OHC2200" s="73"/>
      <c r="OHE2200" s="62"/>
      <c r="OHG2200" s="73"/>
      <c r="OHI2200" s="62"/>
      <c r="OHK2200" s="73"/>
      <c r="OHM2200" s="62"/>
      <c r="OHO2200" s="73"/>
      <c r="OHQ2200" s="62"/>
      <c r="OHS2200" s="73"/>
      <c r="OHU2200" s="62"/>
      <c r="OHW2200" s="73"/>
      <c r="OHY2200" s="62"/>
      <c r="OIA2200" s="73"/>
      <c r="OIC2200" s="62"/>
      <c r="OIE2200" s="73"/>
      <c r="OIG2200" s="62"/>
      <c r="OII2200" s="73"/>
      <c r="OIK2200" s="62"/>
      <c r="OIM2200" s="73"/>
      <c r="OIO2200" s="62"/>
      <c r="OIQ2200" s="73"/>
      <c r="OIS2200" s="62"/>
      <c r="OIU2200" s="73"/>
      <c r="OIW2200" s="62"/>
      <c r="OIY2200" s="73"/>
      <c r="OJA2200" s="62"/>
      <c r="OJC2200" s="73"/>
      <c r="OJE2200" s="62"/>
      <c r="OJG2200" s="73"/>
      <c r="OJI2200" s="62"/>
      <c r="OJK2200" s="73"/>
      <c r="OJM2200" s="62"/>
      <c r="OJO2200" s="73"/>
      <c r="OJQ2200" s="62"/>
      <c r="OJS2200" s="73"/>
      <c r="OJU2200" s="62"/>
      <c r="OJW2200" s="73"/>
      <c r="OJY2200" s="62"/>
      <c r="OKA2200" s="73"/>
      <c r="OKC2200" s="62"/>
      <c r="OKE2200" s="73"/>
      <c r="OKG2200" s="62"/>
      <c r="OKI2200" s="73"/>
      <c r="OKK2200" s="62"/>
      <c r="OKM2200" s="73"/>
      <c r="OKO2200" s="62"/>
      <c r="OKQ2200" s="73"/>
      <c r="OKS2200" s="62"/>
      <c r="OKU2200" s="73"/>
      <c r="OKW2200" s="62"/>
      <c r="OKY2200" s="73"/>
      <c r="OLA2200" s="62"/>
      <c r="OLC2200" s="73"/>
      <c r="OLE2200" s="62"/>
      <c r="OLG2200" s="73"/>
      <c r="OLI2200" s="62"/>
      <c r="OLK2200" s="73"/>
      <c r="OLM2200" s="62"/>
      <c r="OLO2200" s="73"/>
      <c r="OLQ2200" s="62"/>
      <c r="OLS2200" s="73"/>
      <c r="OLU2200" s="62"/>
      <c r="OLW2200" s="73"/>
      <c r="OLY2200" s="62"/>
      <c r="OMA2200" s="73"/>
      <c r="OMC2200" s="62"/>
      <c r="OME2200" s="73"/>
      <c r="OMG2200" s="62"/>
      <c r="OMI2200" s="73"/>
      <c r="OMK2200" s="62"/>
      <c r="OMM2200" s="73"/>
      <c r="OMO2200" s="62"/>
      <c r="OMQ2200" s="73"/>
      <c r="OMS2200" s="62"/>
      <c r="OMU2200" s="73"/>
      <c r="OMW2200" s="62"/>
      <c r="OMY2200" s="73"/>
      <c r="ONA2200" s="62"/>
      <c r="ONC2200" s="73"/>
      <c r="ONE2200" s="62"/>
      <c r="ONG2200" s="73"/>
      <c r="ONI2200" s="62"/>
      <c r="ONK2200" s="73"/>
      <c r="ONM2200" s="62"/>
      <c r="ONO2200" s="73"/>
      <c r="ONQ2200" s="62"/>
      <c r="ONS2200" s="73"/>
      <c r="ONU2200" s="62"/>
      <c r="ONW2200" s="73"/>
      <c r="ONY2200" s="62"/>
      <c r="OOA2200" s="73"/>
      <c r="OOC2200" s="62"/>
      <c r="OOE2200" s="73"/>
      <c r="OOG2200" s="62"/>
      <c r="OOI2200" s="73"/>
      <c r="OOK2200" s="62"/>
      <c r="OOM2200" s="73"/>
      <c r="OOO2200" s="62"/>
      <c r="OOQ2200" s="73"/>
      <c r="OOS2200" s="62"/>
      <c r="OOU2200" s="73"/>
      <c r="OOW2200" s="62"/>
      <c r="OOY2200" s="73"/>
      <c r="OPA2200" s="62"/>
      <c r="OPC2200" s="73"/>
      <c r="OPE2200" s="62"/>
      <c r="OPG2200" s="73"/>
      <c r="OPI2200" s="62"/>
      <c r="OPK2200" s="73"/>
      <c r="OPM2200" s="62"/>
      <c r="OPO2200" s="73"/>
      <c r="OPQ2200" s="62"/>
      <c r="OPS2200" s="73"/>
      <c r="OPU2200" s="62"/>
      <c r="OPW2200" s="73"/>
      <c r="OPY2200" s="62"/>
      <c r="OQA2200" s="73"/>
      <c r="OQC2200" s="62"/>
      <c r="OQE2200" s="73"/>
      <c r="OQG2200" s="62"/>
      <c r="OQI2200" s="73"/>
      <c r="OQK2200" s="62"/>
      <c r="OQM2200" s="73"/>
      <c r="OQO2200" s="62"/>
      <c r="OQQ2200" s="73"/>
      <c r="OQS2200" s="62"/>
      <c r="OQU2200" s="73"/>
      <c r="OQW2200" s="62"/>
      <c r="OQY2200" s="73"/>
      <c r="ORA2200" s="62"/>
      <c r="ORC2200" s="73"/>
      <c r="ORE2200" s="62"/>
      <c r="ORG2200" s="73"/>
      <c r="ORI2200" s="62"/>
      <c r="ORK2200" s="73"/>
      <c r="ORM2200" s="62"/>
      <c r="ORO2200" s="73"/>
      <c r="ORQ2200" s="62"/>
      <c r="ORS2200" s="73"/>
      <c r="ORU2200" s="62"/>
      <c r="ORW2200" s="73"/>
      <c r="ORY2200" s="62"/>
      <c r="OSA2200" s="73"/>
      <c r="OSC2200" s="62"/>
      <c r="OSE2200" s="73"/>
      <c r="OSG2200" s="62"/>
      <c r="OSI2200" s="73"/>
      <c r="OSK2200" s="62"/>
      <c r="OSM2200" s="73"/>
      <c r="OSO2200" s="62"/>
      <c r="OSQ2200" s="73"/>
      <c r="OSS2200" s="62"/>
      <c r="OSU2200" s="73"/>
      <c r="OSW2200" s="62"/>
      <c r="OSY2200" s="73"/>
      <c r="OTA2200" s="62"/>
      <c r="OTC2200" s="73"/>
      <c r="OTE2200" s="62"/>
      <c r="OTG2200" s="73"/>
      <c r="OTI2200" s="62"/>
      <c r="OTK2200" s="73"/>
      <c r="OTM2200" s="62"/>
      <c r="OTO2200" s="73"/>
      <c r="OTQ2200" s="62"/>
      <c r="OTS2200" s="73"/>
      <c r="OTU2200" s="62"/>
      <c r="OTW2200" s="73"/>
      <c r="OTY2200" s="62"/>
      <c r="OUA2200" s="73"/>
      <c r="OUC2200" s="62"/>
      <c r="OUE2200" s="73"/>
      <c r="OUG2200" s="62"/>
      <c r="OUI2200" s="73"/>
      <c r="OUK2200" s="62"/>
      <c r="OUM2200" s="73"/>
      <c r="OUO2200" s="62"/>
      <c r="OUQ2200" s="73"/>
      <c r="OUS2200" s="62"/>
      <c r="OUU2200" s="73"/>
      <c r="OUW2200" s="62"/>
      <c r="OUY2200" s="73"/>
      <c r="OVA2200" s="62"/>
      <c r="OVC2200" s="73"/>
      <c r="OVE2200" s="62"/>
      <c r="OVG2200" s="73"/>
      <c r="OVI2200" s="62"/>
      <c r="OVK2200" s="73"/>
      <c r="OVM2200" s="62"/>
      <c r="OVO2200" s="73"/>
      <c r="OVQ2200" s="62"/>
      <c r="OVS2200" s="73"/>
      <c r="OVU2200" s="62"/>
      <c r="OVW2200" s="73"/>
      <c r="OVY2200" s="62"/>
      <c r="OWA2200" s="73"/>
      <c r="OWC2200" s="62"/>
      <c r="OWE2200" s="73"/>
      <c r="OWG2200" s="62"/>
      <c r="OWI2200" s="73"/>
      <c r="OWK2200" s="62"/>
      <c r="OWM2200" s="73"/>
      <c r="OWO2200" s="62"/>
      <c r="OWQ2200" s="73"/>
      <c r="OWS2200" s="62"/>
      <c r="OWU2200" s="73"/>
      <c r="OWW2200" s="62"/>
      <c r="OWY2200" s="73"/>
      <c r="OXA2200" s="62"/>
      <c r="OXC2200" s="73"/>
      <c r="OXE2200" s="62"/>
      <c r="OXG2200" s="73"/>
      <c r="OXI2200" s="62"/>
      <c r="OXK2200" s="73"/>
      <c r="OXM2200" s="62"/>
      <c r="OXO2200" s="73"/>
      <c r="OXQ2200" s="62"/>
      <c r="OXS2200" s="73"/>
      <c r="OXU2200" s="62"/>
      <c r="OXW2200" s="73"/>
      <c r="OXY2200" s="62"/>
      <c r="OYA2200" s="73"/>
      <c r="OYC2200" s="62"/>
      <c r="OYE2200" s="73"/>
      <c r="OYG2200" s="62"/>
      <c r="OYI2200" s="73"/>
      <c r="OYK2200" s="62"/>
      <c r="OYM2200" s="73"/>
      <c r="OYO2200" s="62"/>
      <c r="OYQ2200" s="73"/>
      <c r="OYS2200" s="62"/>
      <c r="OYU2200" s="73"/>
      <c r="OYW2200" s="62"/>
      <c r="OYY2200" s="73"/>
      <c r="OZA2200" s="62"/>
      <c r="OZC2200" s="73"/>
      <c r="OZE2200" s="62"/>
      <c r="OZG2200" s="73"/>
      <c r="OZI2200" s="62"/>
      <c r="OZK2200" s="73"/>
      <c r="OZM2200" s="62"/>
      <c r="OZO2200" s="73"/>
      <c r="OZQ2200" s="62"/>
      <c r="OZS2200" s="73"/>
      <c r="OZU2200" s="62"/>
      <c r="OZW2200" s="73"/>
      <c r="OZY2200" s="62"/>
      <c r="PAA2200" s="73"/>
      <c r="PAC2200" s="62"/>
      <c r="PAE2200" s="73"/>
      <c r="PAG2200" s="62"/>
      <c r="PAI2200" s="73"/>
      <c r="PAK2200" s="62"/>
      <c r="PAM2200" s="73"/>
      <c r="PAO2200" s="62"/>
      <c r="PAQ2200" s="73"/>
      <c r="PAS2200" s="62"/>
      <c r="PAU2200" s="73"/>
      <c r="PAW2200" s="62"/>
      <c r="PAY2200" s="73"/>
      <c r="PBA2200" s="62"/>
      <c r="PBC2200" s="73"/>
      <c r="PBE2200" s="62"/>
      <c r="PBG2200" s="73"/>
      <c r="PBI2200" s="62"/>
      <c r="PBK2200" s="73"/>
      <c r="PBM2200" s="62"/>
      <c r="PBO2200" s="73"/>
      <c r="PBQ2200" s="62"/>
      <c r="PBS2200" s="73"/>
      <c r="PBU2200" s="62"/>
      <c r="PBW2200" s="73"/>
      <c r="PBY2200" s="62"/>
      <c r="PCA2200" s="73"/>
      <c r="PCC2200" s="62"/>
      <c r="PCE2200" s="73"/>
      <c r="PCG2200" s="62"/>
      <c r="PCI2200" s="73"/>
      <c r="PCK2200" s="62"/>
      <c r="PCM2200" s="73"/>
      <c r="PCO2200" s="62"/>
      <c r="PCQ2200" s="73"/>
      <c r="PCS2200" s="62"/>
      <c r="PCU2200" s="73"/>
      <c r="PCW2200" s="62"/>
      <c r="PCY2200" s="73"/>
      <c r="PDA2200" s="62"/>
      <c r="PDC2200" s="73"/>
      <c r="PDE2200" s="62"/>
      <c r="PDG2200" s="73"/>
      <c r="PDI2200" s="62"/>
      <c r="PDK2200" s="73"/>
      <c r="PDM2200" s="62"/>
      <c r="PDO2200" s="73"/>
      <c r="PDQ2200" s="62"/>
      <c r="PDS2200" s="73"/>
      <c r="PDU2200" s="62"/>
      <c r="PDW2200" s="73"/>
      <c r="PDY2200" s="62"/>
      <c r="PEA2200" s="73"/>
      <c r="PEC2200" s="62"/>
      <c r="PEE2200" s="73"/>
      <c r="PEG2200" s="62"/>
      <c r="PEI2200" s="73"/>
      <c r="PEK2200" s="62"/>
      <c r="PEM2200" s="73"/>
      <c r="PEO2200" s="62"/>
      <c r="PEQ2200" s="73"/>
      <c r="PES2200" s="62"/>
      <c r="PEU2200" s="73"/>
      <c r="PEW2200" s="62"/>
      <c r="PEY2200" s="73"/>
      <c r="PFA2200" s="62"/>
      <c r="PFC2200" s="73"/>
      <c r="PFE2200" s="62"/>
      <c r="PFG2200" s="73"/>
      <c r="PFI2200" s="62"/>
      <c r="PFK2200" s="73"/>
      <c r="PFM2200" s="62"/>
      <c r="PFO2200" s="73"/>
      <c r="PFQ2200" s="62"/>
      <c r="PFS2200" s="73"/>
      <c r="PFU2200" s="62"/>
      <c r="PFW2200" s="73"/>
      <c r="PFY2200" s="62"/>
      <c r="PGA2200" s="73"/>
      <c r="PGC2200" s="62"/>
      <c r="PGE2200" s="73"/>
      <c r="PGG2200" s="62"/>
      <c r="PGI2200" s="73"/>
      <c r="PGK2200" s="62"/>
      <c r="PGM2200" s="73"/>
      <c r="PGO2200" s="62"/>
      <c r="PGQ2200" s="73"/>
      <c r="PGS2200" s="62"/>
      <c r="PGU2200" s="73"/>
      <c r="PGW2200" s="62"/>
      <c r="PGY2200" s="73"/>
      <c r="PHA2200" s="62"/>
      <c r="PHC2200" s="73"/>
      <c r="PHE2200" s="62"/>
      <c r="PHG2200" s="73"/>
      <c r="PHI2200" s="62"/>
      <c r="PHK2200" s="73"/>
      <c r="PHM2200" s="62"/>
      <c r="PHO2200" s="73"/>
      <c r="PHQ2200" s="62"/>
      <c r="PHS2200" s="73"/>
      <c r="PHU2200" s="62"/>
      <c r="PHW2200" s="73"/>
      <c r="PHY2200" s="62"/>
      <c r="PIA2200" s="73"/>
      <c r="PIC2200" s="62"/>
      <c r="PIE2200" s="73"/>
      <c r="PIG2200" s="62"/>
      <c r="PII2200" s="73"/>
      <c r="PIK2200" s="62"/>
      <c r="PIM2200" s="73"/>
      <c r="PIO2200" s="62"/>
      <c r="PIQ2200" s="73"/>
      <c r="PIS2200" s="62"/>
      <c r="PIU2200" s="73"/>
      <c r="PIW2200" s="62"/>
      <c r="PIY2200" s="73"/>
      <c r="PJA2200" s="62"/>
      <c r="PJC2200" s="73"/>
      <c r="PJE2200" s="62"/>
      <c r="PJG2200" s="73"/>
      <c r="PJI2200" s="62"/>
      <c r="PJK2200" s="73"/>
      <c r="PJM2200" s="62"/>
      <c r="PJO2200" s="73"/>
      <c r="PJQ2200" s="62"/>
      <c r="PJS2200" s="73"/>
      <c r="PJU2200" s="62"/>
      <c r="PJW2200" s="73"/>
      <c r="PJY2200" s="62"/>
      <c r="PKA2200" s="73"/>
      <c r="PKC2200" s="62"/>
      <c r="PKE2200" s="73"/>
      <c r="PKG2200" s="62"/>
      <c r="PKI2200" s="73"/>
      <c r="PKK2200" s="62"/>
      <c r="PKM2200" s="73"/>
      <c r="PKO2200" s="62"/>
      <c r="PKQ2200" s="73"/>
      <c r="PKS2200" s="62"/>
      <c r="PKU2200" s="73"/>
      <c r="PKW2200" s="62"/>
      <c r="PKY2200" s="73"/>
      <c r="PLA2200" s="62"/>
      <c r="PLC2200" s="73"/>
      <c r="PLE2200" s="62"/>
      <c r="PLG2200" s="73"/>
      <c r="PLI2200" s="62"/>
      <c r="PLK2200" s="73"/>
      <c r="PLM2200" s="62"/>
      <c r="PLO2200" s="73"/>
      <c r="PLQ2200" s="62"/>
      <c r="PLS2200" s="73"/>
      <c r="PLU2200" s="62"/>
      <c r="PLW2200" s="73"/>
      <c r="PLY2200" s="62"/>
      <c r="PMA2200" s="73"/>
      <c r="PMC2200" s="62"/>
      <c r="PME2200" s="73"/>
      <c r="PMG2200" s="62"/>
      <c r="PMI2200" s="73"/>
      <c r="PMK2200" s="62"/>
      <c r="PMM2200" s="73"/>
      <c r="PMO2200" s="62"/>
      <c r="PMQ2200" s="73"/>
      <c r="PMS2200" s="62"/>
      <c r="PMU2200" s="73"/>
      <c r="PMW2200" s="62"/>
      <c r="PMY2200" s="73"/>
      <c r="PNA2200" s="62"/>
      <c r="PNC2200" s="73"/>
      <c r="PNE2200" s="62"/>
      <c r="PNG2200" s="73"/>
      <c r="PNI2200" s="62"/>
      <c r="PNK2200" s="73"/>
      <c r="PNM2200" s="62"/>
      <c r="PNO2200" s="73"/>
      <c r="PNQ2200" s="62"/>
      <c r="PNS2200" s="73"/>
      <c r="PNU2200" s="62"/>
      <c r="PNW2200" s="73"/>
      <c r="PNY2200" s="62"/>
      <c r="POA2200" s="73"/>
      <c r="POC2200" s="62"/>
      <c r="POE2200" s="73"/>
      <c r="POG2200" s="62"/>
      <c r="POI2200" s="73"/>
      <c r="POK2200" s="62"/>
      <c r="POM2200" s="73"/>
      <c r="POO2200" s="62"/>
      <c r="POQ2200" s="73"/>
      <c r="POS2200" s="62"/>
      <c r="POU2200" s="73"/>
      <c r="POW2200" s="62"/>
      <c r="POY2200" s="73"/>
      <c r="PPA2200" s="62"/>
      <c r="PPC2200" s="73"/>
      <c r="PPE2200" s="62"/>
      <c r="PPG2200" s="73"/>
      <c r="PPI2200" s="62"/>
      <c r="PPK2200" s="73"/>
      <c r="PPM2200" s="62"/>
      <c r="PPO2200" s="73"/>
      <c r="PPQ2200" s="62"/>
      <c r="PPS2200" s="73"/>
      <c r="PPU2200" s="62"/>
      <c r="PPW2200" s="73"/>
      <c r="PPY2200" s="62"/>
      <c r="PQA2200" s="73"/>
      <c r="PQC2200" s="62"/>
      <c r="PQE2200" s="73"/>
      <c r="PQG2200" s="62"/>
      <c r="PQI2200" s="73"/>
      <c r="PQK2200" s="62"/>
      <c r="PQM2200" s="73"/>
      <c r="PQO2200" s="62"/>
      <c r="PQQ2200" s="73"/>
      <c r="PQS2200" s="62"/>
      <c r="PQU2200" s="73"/>
      <c r="PQW2200" s="62"/>
      <c r="PQY2200" s="73"/>
      <c r="PRA2200" s="62"/>
      <c r="PRC2200" s="73"/>
      <c r="PRE2200" s="62"/>
      <c r="PRG2200" s="73"/>
      <c r="PRI2200" s="62"/>
      <c r="PRK2200" s="73"/>
      <c r="PRM2200" s="62"/>
      <c r="PRO2200" s="73"/>
      <c r="PRQ2200" s="62"/>
      <c r="PRS2200" s="73"/>
      <c r="PRU2200" s="62"/>
      <c r="PRW2200" s="73"/>
      <c r="PRY2200" s="62"/>
      <c r="PSA2200" s="73"/>
      <c r="PSC2200" s="62"/>
      <c r="PSE2200" s="73"/>
      <c r="PSG2200" s="62"/>
      <c r="PSI2200" s="73"/>
      <c r="PSK2200" s="62"/>
      <c r="PSM2200" s="73"/>
      <c r="PSO2200" s="62"/>
      <c r="PSQ2200" s="73"/>
      <c r="PSS2200" s="62"/>
      <c r="PSU2200" s="73"/>
      <c r="PSW2200" s="62"/>
      <c r="PSY2200" s="73"/>
      <c r="PTA2200" s="62"/>
      <c r="PTC2200" s="73"/>
      <c r="PTE2200" s="62"/>
      <c r="PTG2200" s="73"/>
      <c r="PTI2200" s="62"/>
      <c r="PTK2200" s="73"/>
      <c r="PTM2200" s="62"/>
      <c r="PTO2200" s="73"/>
      <c r="PTQ2200" s="62"/>
      <c r="PTS2200" s="73"/>
      <c r="PTU2200" s="62"/>
      <c r="PTW2200" s="73"/>
      <c r="PTY2200" s="62"/>
      <c r="PUA2200" s="73"/>
      <c r="PUC2200" s="62"/>
      <c r="PUE2200" s="73"/>
      <c r="PUG2200" s="62"/>
      <c r="PUI2200" s="73"/>
      <c r="PUK2200" s="62"/>
      <c r="PUM2200" s="73"/>
      <c r="PUO2200" s="62"/>
      <c r="PUQ2200" s="73"/>
      <c r="PUS2200" s="62"/>
      <c r="PUU2200" s="73"/>
      <c r="PUW2200" s="62"/>
      <c r="PUY2200" s="73"/>
      <c r="PVA2200" s="62"/>
      <c r="PVC2200" s="73"/>
      <c r="PVE2200" s="62"/>
      <c r="PVG2200" s="73"/>
      <c r="PVI2200" s="62"/>
      <c r="PVK2200" s="73"/>
      <c r="PVM2200" s="62"/>
      <c r="PVO2200" s="73"/>
      <c r="PVQ2200" s="62"/>
      <c r="PVS2200" s="73"/>
      <c r="PVU2200" s="62"/>
      <c r="PVW2200" s="73"/>
      <c r="PVY2200" s="62"/>
      <c r="PWA2200" s="73"/>
      <c r="PWC2200" s="62"/>
      <c r="PWE2200" s="73"/>
      <c r="PWG2200" s="62"/>
      <c r="PWI2200" s="73"/>
      <c r="PWK2200" s="62"/>
      <c r="PWM2200" s="73"/>
      <c r="PWO2200" s="62"/>
      <c r="PWQ2200" s="73"/>
      <c r="PWS2200" s="62"/>
      <c r="PWU2200" s="73"/>
      <c r="PWW2200" s="62"/>
      <c r="PWY2200" s="73"/>
      <c r="PXA2200" s="62"/>
      <c r="PXC2200" s="73"/>
      <c r="PXE2200" s="62"/>
      <c r="PXG2200" s="73"/>
      <c r="PXI2200" s="62"/>
      <c r="PXK2200" s="73"/>
      <c r="PXM2200" s="62"/>
      <c r="PXO2200" s="73"/>
      <c r="PXQ2200" s="62"/>
      <c r="PXS2200" s="73"/>
      <c r="PXU2200" s="62"/>
      <c r="PXW2200" s="73"/>
      <c r="PXY2200" s="62"/>
      <c r="PYA2200" s="73"/>
      <c r="PYC2200" s="62"/>
      <c r="PYE2200" s="73"/>
      <c r="PYG2200" s="62"/>
      <c r="PYI2200" s="73"/>
      <c r="PYK2200" s="62"/>
      <c r="PYM2200" s="73"/>
      <c r="PYO2200" s="62"/>
      <c r="PYQ2200" s="73"/>
      <c r="PYS2200" s="62"/>
      <c r="PYU2200" s="73"/>
      <c r="PYW2200" s="62"/>
      <c r="PYY2200" s="73"/>
      <c r="PZA2200" s="62"/>
      <c r="PZC2200" s="73"/>
      <c r="PZE2200" s="62"/>
      <c r="PZG2200" s="73"/>
      <c r="PZI2200" s="62"/>
      <c r="PZK2200" s="73"/>
      <c r="PZM2200" s="62"/>
      <c r="PZO2200" s="73"/>
      <c r="PZQ2200" s="62"/>
      <c r="PZS2200" s="73"/>
      <c r="PZU2200" s="62"/>
      <c r="PZW2200" s="73"/>
      <c r="PZY2200" s="62"/>
      <c r="QAA2200" s="73"/>
      <c r="QAC2200" s="62"/>
      <c r="QAE2200" s="73"/>
      <c r="QAG2200" s="62"/>
      <c r="QAI2200" s="73"/>
      <c r="QAK2200" s="62"/>
      <c r="QAM2200" s="73"/>
      <c r="QAO2200" s="62"/>
      <c r="QAQ2200" s="73"/>
      <c r="QAS2200" s="62"/>
      <c r="QAU2200" s="73"/>
      <c r="QAW2200" s="62"/>
      <c r="QAY2200" s="73"/>
      <c r="QBA2200" s="62"/>
      <c r="QBC2200" s="73"/>
      <c r="QBE2200" s="62"/>
      <c r="QBG2200" s="73"/>
      <c r="QBI2200" s="62"/>
      <c r="QBK2200" s="73"/>
      <c r="QBM2200" s="62"/>
      <c r="QBO2200" s="73"/>
      <c r="QBQ2200" s="62"/>
      <c r="QBS2200" s="73"/>
      <c r="QBU2200" s="62"/>
      <c r="QBW2200" s="73"/>
      <c r="QBY2200" s="62"/>
      <c r="QCA2200" s="73"/>
      <c r="QCC2200" s="62"/>
      <c r="QCE2200" s="73"/>
      <c r="QCG2200" s="62"/>
      <c r="QCI2200" s="73"/>
      <c r="QCK2200" s="62"/>
      <c r="QCM2200" s="73"/>
      <c r="QCO2200" s="62"/>
      <c r="QCQ2200" s="73"/>
      <c r="QCS2200" s="62"/>
      <c r="QCU2200" s="73"/>
      <c r="QCW2200" s="62"/>
      <c r="QCY2200" s="73"/>
      <c r="QDA2200" s="62"/>
      <c r="QDC2200" s="73"/>
      <c r="QDE2200" s="62"/>
      <c r="QDG2200" s="73"/>
      <c r="QDI2200" s="62"/>
      <c r="QDK2200" s="73"/>
      <c r="QDM2200" s="62"/>
      <c r="QDO2200" s="73"/>
      <c r="QDQ2200" s="62"/>
      <c r="QDS2200" s="73"/>
      <c r="QDU2200" s="62"/>
      <c r="QDW2200" s="73"/>
      <c r="QDY2200" s="62"/>
      <c r="QEA2200" s="73"/>
      <c r="QEC2200" s="62"/>
      <c r="QEE2200" s="73"/>
      <c r="QEG2200" s="62"/>
      <c r="QEI2200" s="73"/>
      <c r="QEK2200" s="62"/>
      <c r="QEM2200" s="73"/>
      <c r="QEO2200" s="62"/>
      <c r="QEQ2200" s="73"/>
      <c r="QES2200" s="62"/>
      <c r="QEU2200" s="73"/>
      <c r="QEW2200" s="62"/>
      <c r="QEY2200" s="73"/>
      <c r="QFA2200" s="62"/>
      <c r="QFC2200" s="73"/>
      <c r="QFE2200" s="62"/>
      <c r="QFG2200" s="73"/>
      <c r="QFI2200" s="62"/>
      <c r="QFK2200" s="73"/>
      <c r="QFM2200" s="62"/>
      <c r="QFO2200" s="73"/>
      <c r="QFQ2200" s="62"/>
      <c r="QFS2200" s="73"/>
      <c r="QFU2200" s="62"/>
      <c r="QFW2200" s="73"/>
      <c r="QFY2200" s="62"/>
      <c r="QGA2200" s="73"/>
      <c r="QGC2200" s="62"/>
      <c r="QGE2200" s="73"/>
      <c r="QGG2200" s="62"/>
      <c r="QGI2200" s="73"/>
      <c r="QGK2200" s="62"/>
      <c r="QGM2200" s="73"/>
      <c r="QGO2200" s="62"/>
      <c r="QGQ2200" s="73"/>
      <c r="QGS2200" s="62"/>
      <c r="QGU2200" s="73"/>
      <c r="QGW2200" s="62"/>
      <c r="QGY2200" s="73"/>
      <c r="QHA2200" s="62"/>
      <c r="QHC2200" s="73"/>
      <c r="QHE2200" s="62"/>
      <c r="QHG2200" s="73"/>
      <c r="QHI2200" s="62"/>
      <c r="QHK2200" s="73"/>
      <c r="QHM2200" s="62"/>
      <c r="QHO2200" s="73"/>
      <c r="QHQ2200" s="62"/>
      <c r="QHS2200" s="73"/>
      <c r="QHU2200" s="62"/>
      <c r="QHW2200" s="73"/>
      <c r="QHY2200" s="62"/>
      <c r="QIA2200" s="73"/>
      <c r="QIC2200" s="62"/>
      <c r="QIE2200" s="73"/>
      <c r="QIG2200" s="62"/>
      <c r="QII2200" s="73"/>
      <c r="QIK2200" s="62"/>
      <c r="QIM2200" s="73"/>
      <c r="QIO2200" s="62"/>
      <c r="QIQ2200" s="73"/>
      <c r="QIS2200" s="62"/>
      <c r="QIU2200" s="73"/>
      <c r="QIW2200" s="62"/>
      <c r="QIY2200" s="73"/>
      <c r="QJA2200" s="62"/>
      <c r="QJC2200" s="73"/>
      <c r="QJE2200" s="62"/>
      <c r="QJG2200" s="73"/>
      <c r="QJI2200" s="62"/>
      <c r="QJK2200" s="73"/>
      <c r="QJM2200" s="62"/>
      <c r="QJO2200" s="73"/>
      <c r="QJQ2200" s="62"/>
      <c r="QJS2200" s="73"/>
      <c r="QJU2200" s="62"/>
      <c r="QJW2200" s="73"/>
      <c r="QJY2200" s="62"/>
      <c r="QKA2200" s="73"/>
      <c r="QKC2200" s="62"/>
      <c r="QKE2200" s="73"/>
      <c r="QKG2200" s="62"/>
      <c r="QKI2200" s="73"/>
      <c r="QKK2200" s="62"/>
      <c r="QKM2200" s="73"/>
      <c r="QKO2200" s="62"/>
      <c r="QKQ2200" s="73"/>
      <c r="QKS2200" s="62"/>
      <c r="QKU2200" s="73"/>
      <c r="QKW2200" s="62"/>
      <c r="QKY2200" s="73"/>
      <c r="QLA2200" s="62"/>
      <c r="QLC2200" s="73"/>
      <c r="QLE2200" s="62"/>
      <c r="QLG2200" s="73"/>
      <c r="QLI2200" s="62"/>
      <c r="QLK2200" s="73"/>
      <c r="QLM2200" s="62"/>
      <c r="QLO2200" s="73"/>
      <c r="QLQ2200" s="62"/>
      <c r="QLS2200" s="73"/>
      <c r="QLU2200" s="62"/>
      <c r="QLW2200" s="73"/>
      <c r="QLY2200" s="62"/>
      <c r="QMA2200" s="73"/>
      <c r="QMC2200" s="62"/>
      <c r="QME2200" s="73"/>
      <c r="QMG2200" s="62"/>
      <c r="QMI2200" s="73"/>
      <c r="QMK2200" s="62"/>
      <c r="QMM2200" s="73"/>
      <c r="QMO2200" s="62"/>
      <c r="QMQ2200" s="73"/>
      <c r="QMS2200" s="62"/>
      <c r="QMU2200" s="73"/>
      <c r="QMW2200" s="62"/>
      <c r="QMY2200" s="73"/>
      <c r="QNA2200" s="62"/>
      <c r="QNC2200" s="73"/>
      <c r="QNE2200" s="62"/>
      <c r="QNG2200" s="73"/>
      <c r="QNI2200" s="62"/>
      <c r="QNK2200" s="73"/>
      <c r="QNM2200" s="62"/>
      <c r="QNO2200" s="73"/>
      <c r="QNQ2200" s="62"/>
      <c r="QNS2200" s="73"/>
      <c r="QNU2200" s="62"/>
      <c r="QNW2200" s="73"/>
      <c r="QNY2200" s="62"/>
      <c r="QOA2200" s="73"/>
      <c r="QOC2200" s="62"/>
      <c r="QOE2200" s="73"/>
      <c r="QOG2200" s="62"/>
      <c r="QOI2200" s="73"/>
      <c r="QOK2200" s="62"/>
      <c r="QOM2200" s="73"/>
      <c r="QOO2200" s="62"/>
      <c r="QOQ2200" s="73"/>
      <c r="QOS2200" s="62"/>
      <c r="QOU2200" s="73"/>
      <c r="QOW2200" s="62"/>
      <c r="QOY2200" s="73"/>
      <c r="QPA2200" s="62"/>
      <c r="QPC2200" s="73"/>
      <c r="QPE2200" s="62"/>
      <c r="QPG2200" s="73"/>
      <c r="QPI2200" s="62"/>
      <c r="QPK2200" s="73"/>
      <c r="QPM2200" s="62"/>
      <c r="QPO2200" s="73"/>
      <c r="QPQ2200" s="62"/>
      <c r="QPS2200" s="73"/>
      <c r="QPU2200" s="62"/>
      <c r="QPW2200" s="73"/>
      <c r="QPY2200" s="62"/>
      <c r="QQA2200" s="73"/>
      <c r="QQC2200" s="62"/>
      <c r="QQE2200" s="73"/>
      <c r="QQG2200" s="62"/>
      <c r="QQI2200" s="73"/>
      <c r="QQK2200" s="62"/>
      <c r="QQM2200" s="73"/>
      <c r="QQO2200" s="62"/>
      <c r="QQQ2200" s="73"/>
      <c r="QQS2200" s="62"/>
      <c r="QQU2200" s="73"/>
      <c r="QQW2200" s="62"/>
      <c r="QQY2200" s="73"/>
      <c r="QRA2200" s="62"/>
      <c r="QRC2200" s="73"/>
      <c r="QRE2200" s="62"/>
      <c r="QRG2200" s="73"/>
      <c r="QRI2200" s="62"/>
      <c r="QRK2200" s="73"/>
      <c r="QRM2200" s="62"/>
      <c r="QRO2200" s="73"/>
      <c r="QRQ2200" s="62"/>
      <c r="QRS2200" s="73"/>
      <c r="QRU2200" s="62"/>
      <c r="QRW2200" s="73"/>
      <c r="QRY2200" s="62"/>
      <c r="QSA2200" s="73"/>
      <c r="QSC2200" s="62"/>
      <c r="QSE2200" s="73"/>
      <c r="QSG2200" s="62"/>
      <c r="QSI2200" s="73"/>
      <c r="QSK2200" s="62"/>
      <c r="QSM2200" s="73"/>
      <c r="QSO2200" s="62"/>
      <c r="QSQ2200" s="73"/>
      <c r="QSS2200" s="62"/>
      <c r="QSU2200" s="73"/>
      <c r="QSW2200" s="62"/>
      <c r="QSY2200" s="73"/>
      <c r="QTA2200" s="62"/>
      <c r="QTC2200" s="73"/>
      <c r="QTE2200" s="62"/>
      <c r="QTG2200" s="73"/>
      <c r="QTI2200" s="62"/>
      <c r="QTK2200" s="73"/>
      <c r="QTM2200" s="62"/>
      <c r="QTO2200" s="73"/>
      <c r="QTQ2200" s="62"/>
      <c r="QTS2200" s="73"/>
      <c r="QTU2200" s="62"/>
      <c r="QTW2200" s="73"/>
      <c r="QTY2200" s="62"/>
      <c r="QUA2200" s="73"/>
      <c r="QUC2200" s="62"/>
      <c r="QUE2200" s="73"/>
      <c r="QUG2200" s="62"/>
      <c r="QUI2200" s="73"/>
      <c r="QUK2200" s="62"/>
      <c r="QUM2200" s="73"/>
      <c r="QUO2200" s="62"/>
      <c r="QUQ2200" s="73"/>
      <c r="QUS2200" s="62"/>
      <c r="QUU2200" s="73"/>
      <c r="QUW2200" s="62"/>
      <c r="QUY2200" s="73"/>
      <c r="QVA2200" s="62"/>
      <c r="QVC2200" s="73"/>
      <c r="QVE2200" s="62"/>
      <c r="QVG2200" s="73"/>
      <c r="QVI2200" s="62"/>
      <c r="QVK2200" s="73"/>
      <c r="QVM2200" s="62"/>
      <c r="QVO2200" s="73"/>
      <c r="QVQ2200" s="62"/>
      <c r="QVS2200" s="73"/>
      <c r="QVU2200" s="62"/>
      <c r="QVW2200" s="73"/>
      <c r="QVY2200" s="62"/>
      <c r="QWA2200" s="73"/>
      <c r="QWC2200" s="62"/>
      <c r="QWE2200" s="73"/>
      <c r="QWG2200" s="62"/>
      <c r="QWI2200" s="73"/>
      <c r="QWK2200" s="62"/>
      <c r="QWM2200" s="73"/>
      <c r="QWO2200" s="62"/>
      <c r="QWQ2200" s="73"/>
      <c r="QWS2200" s="62"/>
      <c r="QWU2200" s="73"/>
      <c r="QWW2200" s="62"/>
      <c r="QWY2200" s="73"/>
      <c r="QXA2200" s="62"/>
      <c r="QXC2200" s="73"/>
      <c r="QXE2200" s="62"/>
      <c r="QXG2200" s="73"/>
      <c r="QXI2200" s="62"/>
      <c r="QXK2200" s="73"/>
      <c r="QXM2200" s="62"/>
      <c r="QXO2200" s="73"/>
      <c r="QXQ2200" s="62"/>
      <c r="QXS2200" s="73"/>
      <c r="QXU2200" s="62"/>
      <c r="QXW2200" s="73"/>
      <c r="QXY2200" s="62"/>
      <c r="QYA2200" s="73"/>
      <c r="QYC2200" s="62"/>
      <c r="QYE2200" s="73"/>
      <c r="QYG2200" s="62"/>
      <c r="QYI2200" s="73"/>
      <c r="QYK2200" s="62"/>
      <c r="QYM2200" s="73"/>
      <c r="QYO2200" s="62"/>
      <c r="QYQ2200" s="73"/>
      <c r="QYS2200" s="62"/>
      <c r="QYU2200" s="73"/>
      <c r="QYW2200" s="62"/>
      <c r="QYY2200" s="73"/>
      <c r="QZA2200" s="62"/>
      <c r="QZC2200" s="73"/>
      <c r="QZE2200" s="62"/>
      <c r="QZG2200" s="73"/>
      <c r="QZI2200" s="62"/>
      <c r="QZK2200" s="73"/>
      <c r="QZM2200" s="62"/>
      <c r="QZO2200" s="73"/>
      <c r="QZQ2200" s="62"/>
      <c r="QZS2200" s="73"/>
      <c r="QZU2200" s="62"/>
      <c r="QZW2200" s="73"/>
      <c r="QZY2200" s="62"/>
      <c r="RAA2200" s="73"/>
      <c r="RAC2200" s="62"/>
      <c r="RAE2200" s="73"/>
      <c r="RAG2200" s="62"/>
      <c r="RAI2200" s="73"/>
      <c r="RAK2200" s="62"/>
      <c r="RAM2200" s="73"/>
      <c r="RAO2200" s="62"/>
      <c r="RAQ2200" s="73"/>
      <c r="RAS2200" s="62"/>
      <c r="RAU2200" s="73"/>
      <c r="RAW2200" s="62"/>
      <c r="RAY2200" s="73"/>
      <c r="RBA2200" s="62"/>
      <c r="RBC2200" s="73"/>
      <c r="RBE2200" s="62"/>
      <c r="RBG2200" s="73"/>
      <c r="RBI2200" s="62"/>
      <c r="RBK2200" s="73"/>
      <c r="RBM2200" s="62"/>
      <c r="RBO2200" s="73"/>
      <c r="RBQ2200" s="62"/>
      <c r="RBS2200" s="73"/>
      <c r="RBU2200" s="62"/>
      <c r="RBW2200" s="73"/>
      <c r="RBY2200" s="62"/>
      <c r="RCA2200" s="73"/>
      <c r="RCC2200" s="62"/>
      <c r="RCE2200" s="73"/>
      <c r="RCG2200" s="62"/>
      <c r="RCI2200" s="73"/>
      <c r="RCK2200" s="62"/>
      <c r="RCM2200" s="73"/>
      <c r="RCO2200" s="62"/>
      <c r="RCQ2200" s="73"/>
      <c r="RCS2200" s="62"/>
      <c r="RCU2200" s="73"/>
      <c r="RCW2200" s="62"/>
      <c r="RCY2200" s="73"/>
      <c r="RDA2200" s="62"/>
      <c r="RDC2200" s="73"/>
      <c r="RDE2200" s="62"/>
      <c r="RDG2200" s="73"/>
      <c r="RDI2200" s="62"/>
      <c r="RDK2200" s="73"/>
      <c r="RDM2200" s="62"/>
      <c r="RDO2200" s="73"/>
      <c r="RDQ2200" s="62"/>
      <c r="RDS2200" s="73"/>
      <c r="RDU2200" s="62"/>
      <c r="RDW2200" s="73"/>
      <c r="RDY2200" s="62"/>
      <c r="REA2200" s="73"/>
      <c r="REC2200" s="62"/>
      <c r="REE2200" s="73"/>
      <c r="REG2200" s="62"/>
      <c r="REI2200" s="73"/>
      <c r="REK2200" s="62"/>
      <c r="REM2200" s="73"/>
      <c r="REO2200" s="62"/>
      <c r="REQ2200" s="73"/>
      <c r="RES2200" s="62"/>
      <c r="REU2200" s="73"/>
      <c r="REW2200" s="62"/>
      <c r="REY2200" s="73"/>
      <c r="RFA2200" s="62"/>
      <c r="RFC2200" s="73"/>
      <c r="RFE2200" s="62"/>
      <c r="RFG2200" s="73"/>
      <c r="RFI2200" s="62"/>
      <c r="RFK2200" s="73"/>
      <c r="RFM2200" s="62"/>
      <c r="RFO2200" s="73"/>
      <c r="RFQ2200" s="62"/>
      <c r="RFS2200" s="73"/>
      <c r="RFU2200" s="62"/>
      <c r="RFW2200" s="73"/>
      <c r="RFY2200" s="62"/>
      <c r="RGA2200" s="73"/>
      <c r="RGC2200" s="62"/>
      <c r="RGE2200" s="73"/>
      <c r="RGG2200" s="62"/>
      <c r="RGI2200" s="73"/>
      <c r="RGK2200" s="62"/>
      <c r="RGM2200" s="73"/>
      <c r="RGO2200" s="62"/>
      <c r="RGQ2200" s="73"/>
      <c r="RGS2200" s="62"/>
      <c r="RGU2200" s="73"/>
      <c r="RGW2200" s="62"/>
      <c r="RGY2200" s="73"/>
      <c r="RHA2200" s="62"/>
      <c r="RHC2200" s="73"/>
      <c r="RHE2200" s="62"/>
      <c r="RHG2200" s="73"/>
      <c r="RHI2200" s="62"/>
      <c r="RHK2200" s="73"/>
      <c r="RHM2200" s="62"/>
      <c r="RHO2200" s="73"/>
      <c r="RHQ2200" s="62"/>
      <c r="RHS2200" s="73"/>
      <c r="RHU2200" s="62"/>
      <c r="RHW2200" s="73"/>
      <c r="RHY2200" s="62"/>
      <c r="RIA2200" s="73"/>
      <c r="RIC2200" s="62"/>
      <c r="RIE2200" s="73"/>
      <c r="RIG2200" s="62"/>
      <c r="RII2200" s="73"/>
      <c r="RIK2200" s="62"/>
      <c r="RIM2200" s="73"/>
      <c r="RIO2200" s="62"/>
      <c r="RIQ2200" s="73"/>
      <c r="RIS2200" s="62"/>
      <c r="RIU2200" s="73"/>
      <c r="RIW2200" s="62"/>
      <c r="RIY2200" s="73"/>
      <c r="RJA2200" s="62"/>
      <c r="RJC2200" s="73"/>
      <c r="RJE2200" s="62"/>
      <c r="RJG2200" s="73"/>
      <c r="RJI2200" s="62"/>
      <c r="RJK2200" s="73"/>
      <c r="RJM2200" s="62"/>
      <c r="RJO2200" s="73"/>
      <c r="RJQ2200" s="62"/>
      <c r="RJS2200" s="73"/>
      <c r="RJU2200" s="62"/>
      <c r="RJW2200" s="73"/>
      <c r="RJY2200" s="62"/>
      <c r="RKA2200" s="73"/>
      <c r="RKC2200" s="62"/>
      <c r="RKE2200" s="73"/>
      <c r="RKG2200" s="62"/>
      <c r="RKI2200" s="73"/>
      <c r="RKK2200" s="62"/>
      <c r="RKM2200" s="73"/>
      <c r="RKO2200" s="62"/>
      <c r="RKQ2200" s="73"/>
      <c r="RKS2200" s="62"/>
      <c r="RKU2200" s="73"/>
      <c r="RKW2200" s="62"/>
      <c r="RKY2200" s="73"/>
      <c r="RLA2200" s="62"/>
      <c r="RLC2200" s="73"/>
      <c r="RLE2200" s="62"/>
      <c r="RLG2200" s="73"/>
      <c r="RLI2200" s="62"/>
      <c r="RLK2200" s="73"/>
      <c r="RLM2200" s="62"/>
      <c r="RLO2200" s="73"/>
      <c r="RLQ2200" s="62"/>
      <c r="RLS2200" s="73"/>
      <c r="RLU2200" s="62"/>
      <c r="RLW2200" s="73"/>
      <c r="RLY2200" s="62"/>
      <c r="RMA2200" s="73"/>
      <c r="RMC2200" s="62"/>
      <c r="RME2200" s="73"/>
      <c r="RMG2200" s="62"/>
      <c r="RMI2200" s="73"/>
      <c r="RMK2200" s="62"/>
      <c r="RMM2200" s="73"/>
      <c r="RMO2200" s="62"/>
      <c r="RMQ2200" s="73"/>
      <c r="RMS2200" s="62"/>
      <c r="RMU2200" s="73"/>
      <c r="RMW2200" s="62"/>
      <c r="RMY2200" s="73"/>
      <c r="RNA2200" s="62"/>
      <c r="RNC2200" s="73"/>
      <c r="RNE2200" s="62"/>
      <c r="RNG2200" s="73"/>
      <c r="RNI2200" s="62"/>
      <c r="RNK2200" s="73"/>
      <c r="RNM2200" s="62"/>
      <c r="RNO2200" s="73"/>
      <c r="RNQ2200" s="62"/>
      <c r="RNS2200" s="73"/>
      <c r="RNU2200" s="62"/>
      <c r="RNW2200" s="73"/>
      <c r="RNY2200" s="62"/>
      <c r="ROA2200" s="73"/>
      <c r="ROC2200" s="62"/>
      <c r="ROE2200" s="73"/>
      <c r="ROG2200" s="62"/>
      <c r="ROI2200" s="73"/>
      <c r="ROK2200" s="62"/>
      <c r="ROM2200" s="73"/>
      <c r="ROO2200" s="62"/>
      <c r="ROQ2200" s="73"/>
      <c r="ROS2200" s="62"/>
      <c r="ROU2200" s="73"/>
      <c r="ROW2200" s="62"/>
      <c r="ROY2200" s="73"/>
      <c r="RPA2200" s="62"/>
      <c r="RPC2200" s="73"/>
      <c r="RPE2200" s="62"/>
      <c r="RPG2200" s="73"/>
      <c r="RPI2200" s="62"/>
      <c r="RPK2200" s="73"/>
      <c r="RPM2200" s="62"/>
      <c r="RPO2200" s="73"/>
      <c r="RPQ2200" s="62"/>
      <c r="RPS2200" s="73"/>
      <c r="RPU2200" s="62"/>
      <c r="RPW2200" s="73"/>
      <c r="RPY2200" s="62"/>
      <c r="RQA2200" s="73"/>
      <c r="RQC2200" s="62"/>
      <c r="RQE2200" s="73"/>
      <c r="RQG2200" s="62"/>
      <c r="RQI2200" s="73"/>
      <c r="RQK2200" s="62"/>
      <c r="RQM2200" s="73"/>
      <c r="RQO2200" s="62"/>
      <c r="RQQ2200" s="73"/>
      <c r="RQS2200" s="62"/>
      <c r="RQU2200" s="73"/>
      <c r="RQW2200" s="62"/>
      <c r="RQY2200" s="73"/>
      <c r="RRA2200" s="62"/>
      <c r="RRC2200" s="73"/>
      <c r="RRE2200" s="62"/>
      <c r="RRG2200" s="73"/>
      <c r="RRI2200" s="62"/>
      <c r="RRK2200" s="73"/>
      <c r="RRM2200" s="62"/>
      <c r="RRO2200" s="73"/>
      <c r="RRQ2200" s="62"/>
      <c r="RRS2200" s="73"/>
      <c r="RRU2200" s="62"/>
      <c r="RRW2200" s="73"/>
      <c r="RRY2200" s="62"/>
      <c r="RSA2200" s="73"/>
      <c r="RSC2200" s="62"/>
      <c r="RSE2200" s="73"/>
      <c r="RSG2200" s="62"/>
      <c r="RSI2200" s="73"/>
      <c r="RSK2200" s="62"/>
      <c r="RSM2200" s="73"/>
      <c r="RSO2200" s="62"/>
      <c r="RSQ2200" s="73"/>
      <c r="RSS2200" s="62"/>
      <c r="RSU2200" s="73"/>
      <c r="RSW2200" s="62"/>
      <c r="RSY2200" s="73"/>
      <c r="RTA2200" s="62"/>
      <c r="RTC2200" s="73"/>
      <c r="RTE2200" s="62"/>
      <c r="RTG2200" s="73"/>
      <c r="RTI2200" s="62"/>
      <c r="RTK2200" s="73"/>
      <c r="RTM2200" s="62"/>
      <c r="RTO2200" s="73"/>
      <c r="RTQ2200" s="62"/>
      <c r="RTS2200" s="73"/>
      <c r="RTU2200" s="62"/>
      <c r="RTW2200" s="73"/>
      <c r="RTY2200" s="62"/>
      <c r="RUA2200" s="73"/>
      <c r="RUC2200" s="62"/>
      <c r="RUE2200" s="73"/>
      <c r="RUG2200" s="62"/>
      <c r="RUI2200" s="73"/>
      <c r="RUK2200" s="62"/>
      <c r="RUM2200" s="73"/>
      <c r="RUO2200" s="62"/>
      <c r="RUQ2200" s="73"/>
      <c r="RUS2200" s="62"/>
      <c r="RUU2200" s="73"/>
      <c r="RUW2200" s="62"/>
      <c r="RUY2200" s="73"/>
      <c r="RVA2200" s="62"/>
      <c r="RVC2200" s="73"/>
      <c r="RVE2200" s="62"/>
      <c r="RVG2200" s="73"/>
      <c r="RVI2200" s="62"/>
      <c r="RVK2200" s="73"/>
      <c r="RVM2200" s="62"/>
      <c r="RVO2200" s="73"/>
      <c r="RVQ2200" s="62"/>
      <c r="RVS2200" s="73"/>
      <c r="RVU2200" s="62"/>
      <c r="RVW2200" s="73"/>
      <c r="RVY2200" s="62"/>
      <c r="RWA2200" s="73"/>
      <c r="RWC2200" s="62"/>
      <c r="RWE2200" s="73"/>
      <c r="RWG2200" s="62"/>
      <c r="RWI2200" s="73"/>
      <c r="RWK2200" s="62"/>
      <c r="RWM2200" s="73"/>
      <c r="RWO2200" s="62"/>
      <c r="RWQ2200" s="73"/>
      <c r="RWS2200" s="62"/>
      <c r="RWU2200" s="73"/>
      <c r="RWW2200" s="62"/>
      <c r="RWY2200" s="73"/>
      <c r="RXA2200" s="62"/>
      <c r="RXC2200" s="73"/>
      <c r="RXE2200" s="62"/>
      <c r="RXG2200" s="73"/>
      <c r="RXI2200" s="62"/>
      <c r="RXK2200" s="73"/>
      <c r="RXM2200" s="62"/>
      <c r="RXO2200" s="73"/>
      <c r="RXQ2200" s="62"/>
      <c r="RXS2200" s="73"/>
      <c r="RXU2200" s="62"/>
      <c r="RXW2200" s="73"/>
      <c r="RXY2200" s="62"/>
      <c r="RYA2200" s="73"/>
      <c r="RYC2200" s="62"/>
      <c r="RYE2200" s="73"/>
      <c r="RYG2200" s="62"/>
      <c r="RYI2200" s="73"/>
      <c r="RYK2200" s="62"/>
      <c r="RYM2200" s="73"/>
      <c r="RYO2200" s="62"/>
      <c r="RYQ2200" s="73"/>
      <c r="RYS2200" s="62"/>
      <c r="RYU2200" s="73"/>
      <c r="RYW2200" s="62"/>
      <c r="RYY2200" s="73"/>
      <c r="RZA2200" s="62"/>
      <c r="RZC2200" s="73"/>
      <c r="RZE2200" s="62"/>
      <c r="RZG2200" s="73"/>
      <c r="RZI2200" s="62"/>
      <c r="RZK2200" s="73"/>
      <c r="RZM2200" s="62"/>
      <c r="RZO2200" s="73"/>
      <c r="RZQ2200" s="62"/>
      <c r="RZS2200" s="73"/>
      <c r="RZU2200" s="62"/>
      <c r="RZW2200" s="73"/>
      <c r="RZY2200" s="62"/>
      <c r="SAA2200" s="73"/>
      <c r="SAC2200" s="62"/>
      <c r="SAE2200" s="73"/>
      <c r="SAG2200" s="62"/>
      <c r="SAI2200" s="73"/>
      <c r="SAK2200" s="62"/>
      <c r="SAM2200" s="73"/>
      <c r="SAO2200" s="62"/>
      <c r="SAQ2200" s="73"/>
      <c r="SAS2200" s="62"/>
      <c r="SAU2200" s="73"/>
      <c r="SAW2200" s="62"/>
      <c r="SAY2200" s="73"/>
      <c r="SBA2200" s="62"/>
      <c r="SBC2200" s="73"/>
      <c r="SBE2200" s="62"/>
      <c r="SBG2200" s="73"/>
      <c r="SBI2200" s="62"/>
      <c r="SBK2200" s="73"/>
      <c r="SBM2200" s="62"/>
      <c r="SBO2200" s="73"/>
      <c r="SBQ2200" s="62"/>
      <c r="SBS2200" s="73"/>
      <c r="SBU2200" s="62"/>
      <c r="SBW2200" s="73"/>
      <c r="SBY2200" s="62"/>
      <c r="SCA2200" s="73"/>
      <c r="SCC2200" s="62"/>
      <c r="SCE2200" s="73"/>
      <c r="SCG2200" s="62"/>
      <c r="SCI2200" s="73"/>
      <c r="SCK2200" s="62"/>
      <c r="SCM2200" s="73"/>
      <c r="SCO2200" s="62"/>
      <c r="SCQ2200" s="73"/>
      <c r="SCS2200" s="62"/>
      <c r="SCU2200" s="73"/>
      <c r="SCW2200" s="62"/>
      <c r="SCY2200" s="73"/>
      <c r="SDA2200" s="62"/>
      <c r="SDC2200" s="73"/>
      <c r="SDE2200" s="62"/>
      <c r="SDG2200" s="73"/>
      <c r="SDI2200" s="62"/>
      <c r="SDK2200" s="73"/>
      <c r="SDM2200" s="62"/>
      <c r="SDO2200" s="73"/>
      <c r="SDQ2200" s="62"/>
      <c r="SDS2200" s="73"/>
      <c r="SDU2200" s="62"/>
      <c r="SDW2200" s="73"/>
      <c r="SDY2200" s="62"/>
      <c r="SEA2200" s="73"/>
      <c r="SEC2200" s="62"/>
      <c r="SEE2200" s="73"/>
      <c r="SEG2200" s="62"/>
      <c r="SEI2200" s="73"/>
      <c r="SEK2200" s="62"/>
      <c r="SEM2200" s="73"/>
      <c r="SEO2200" s="62"/>
      <c r="SEQ2200" s="73"/>
      <c r="SES2200" s="62"/>
      <c r="SEU2200" s="73"/>
      <c r="SEW2200" s="62"/>
      <c r="SEY2200" s="73"/>
      <c r="SFA2200" s="62"/>
      <c r="SFC2200" s="73"/>
      <c r="SFE2200" s="62"/>
      <c r="SFG2200" s="73"/>
      <c r="SFI2200" s="62"/>
      <c r="SFK2200" s="73"/>
      <c r="SFM2200" s="62"/>
      <c r="SFO2200" s="73"/>
      <c r="SFQ2200" s="62"/>
      <c r="SFS2200" s="73"/>
      <c r="SFU2200" s="62"/>
      <c r="SFW2200" s="73"/>
      <c r="SFY2200" s="62"/>
      <c r="SGA2200" s="73"/>
      <c r="SGC2200" s="62"/>
      <c r="SGE2200" s="73"/>
      <c r="SGG2200" s="62"/>
      <c r="SGI2200" s="73"/>
      <c r="SGK2200" s="62"/>
      <c r="SGM2200" s="73"/>
      <c r="SGO2200" s="62"/>
      <c r="SGQ2200" s="73"/>
      <c r="SGS2200" s="62"/>
      <c r="SGU2200" s="73"/>
      <c r="SGW2200" s="62"/>
      <c r="SGY2200" s="73"/>
      <c r="SHA2200" s="62"/>
      <c r="SHC2200" s="73"/>
      <c r="SHE2200" s="62"/>
      <c r="SHG2200" s="73"/>
      <c r="SHI2200" s="62"/>
      <c r="SHK2200" s="73"/>
      <c r="SHM2200" s="62"/>
      <c r="SHO2200" s="73"/>
      <c r="SHQ2200" s="62"/>
      <c r="SHS2200" s="73"/>
      <c r="SHU2200" s="62"/>
      <c r="SHW2200" s="73"/>
      <c r="SHY2200" s="62"/>
      <c r="SIA2200" s="73"/>
      <c r="SIC2200" s="62"/>
      <c r="SIE2200" s="73"/>
      <c r="SIG2200" s="62"/>
      <c r="SII2200" s="73"/>
      <c r="SIK2200" s="62"/>
      <c r="SIM2200" s="73"/>
      <c r="SIO2200" s="62"/>
      <c r="SIQ2200" s="73"/>
      <c r="SIS2200" s="62"/>
      <c r="SIU2200" s="73"/>
      <c r="SIW2200" s="62"/>
      <c r="SIY2200" s="73"/>
      <c r="SJA2200" s="62"/>
      <c r="SJC2200" s="73"/>
      <c r="SJE2200" s="62"/>
      <c r="SJG2200" s="73"/>
      <c r="SJI2200" s="62"/>
      <c r="SJK2200" s="73"/>
      <c r="SJM2200" s="62"/>
      <c r="SJO2200" s="73"/>
      <c r="SJQ2200" s="62"/>
      <c r="SJS2200" s="73"/>
      <c r="SJU2200" s="62"/>
      <c r="SJW2200" s="73"/>
      <c r="SJY2200" s="62"/>
      <c r="SKA2200" s="73"/>
      <c r="SKC2200" s="62"/>
      <c r="SKE2200" s="73"/>
      <c r="SKG2200" s="62"/>
      <c r="SKI2200" s="73"/>
      <c r="SKK2200" s="62"/>
      <c r="SKM2200" s="73"/>
      <c r="SKO2200" s="62"/>
      <c r="SKQ2200" s="73"/>
      <c r="SKS2200" s="62"/>
      <c r="SKU2200" s="73"/>
      <c r="SKW2200" s="62"/>
      <c r="SKY2200" s="73"/>
      <c r="SLA2200" s="62"/>
      <c r="SLC2200" s="73"/>
      <c r="SLE2200" s="62"/>
      <c r="SLG2200" s="73"/>
      <c r="SLI2200" s="62"/>
      <c r="SLK2200" s="73"/>
      <c r="SLM2200" s="62"/>
      <c r="SLO2200" s="73"/>
      <c r="SLQ2200" s="62"/>
      <c r="SLS2200" s="73"/>
      <c r="SLU2200" s="62"/>
      <c r="SLW2200" s="73"/>
      <c r="SLY2200" s="62"/>
      <c r="SMA2200" s="73"/>
      <c r="SMC2200" s="62"/>
      <c r="SME2200" s="73"/>
      <c r="SMG2200" s="62"/>
      <c r="SMI2200" s="73"/>
      <c r="SMK2200" s="62"/>
      <c r="SMM2200" s="73"/>
      <c r="SMO2200" s="62"/>
      <c r="SMQ2200" s="73"/>
      <c r="SMS2200" s="62"/>
      <c r="SMU2200" s="73"/>
      <c r="SMW2200" s="62"/>
      <c r="SMY2200" s="73"/>
      <c r="SNA2200" s="62"/>
      <c r="SNC2200" s="73"/>
      <c r="SNE2200" s="62"/>
      <c r="SNG2200" s="73"/>
      <c r="SNI2200" s="62"/>
      <c r="SNK2200" s="73"/>
      <c r="SNM2200" s="62"/>
      <c r="SNO2200" s="73"/>
      <c r="SNQ2200" s="62"/>
      <c r="SNS2200" s="73"/>
      <c r="SNU2200" s="62"/>
      <c r="SNW2200" s="73"/>
      <c r="SNY2200" s="62"/>
      <c r="SOA2200" s="73"/>
      <c r="SOC2200" s="62"/>
      <c r="SOE2200" s="73"/>
      <c r="SOG2200" s="62"/>
      <c r="SOI2200" s="73"/>
      <c r="SOK2200" s="62"/>
      <c r="SOM2200" s="73"/>
      <c r="SOO2200" s="62"/>
      <c r="SOQ2200" s="73"/>
      <c r="SOS2200" s="62"/>
      <c r="SOU2200" s="73"/>
      <c r="SOW2200" s="62"/>
      <c r="SOY2200" s="73"/>
      <c r="SPA2200" s="62"/>
      <c r="SPC2200" s="73"/>
      <c r="SPE2200" s="62"/>
      <c r="SPG2200" s="73"/>
      <c r="SPI2200" s="62"/>
      <c r="SPK2200" s="73"/>
      <c r="SPM2200" s="62"/>
      <c r="SPO2200" s="73"/>
      <c r="SPQ2200" s="62"/>
      <c r="SPS2200" s="73"/>
      <c r="SPU2200" s="62"/>
      <c r="SPW2200" s="73"/>
      <c r="SPY2200" s="62"/>
      <c r="SQA2200" s="73"/>
      <c r="SQC2200" s="62"/>
      <c r="SQE2200" s="73"/>
      <c r="SQG2200" s="62"/>
      <c r="SQI2200" s="73"/>
      <c r="SQK2200" s="62"/>
      <c r="SQM2200" s="73"/>
      <c r="SQO2200" s="62"/>
      <c r="SQQ2200" s="73"/>
      <c r="SQS2200" s="62"/>
      <c r="SQU2200" s="73"/>
      <c r="SQW2200" s="62"/>
      <c r="SQY2200" s="73"/>
      <c r="SRA2200" s="62"/>
      <c r="SRC2200" s="73"/>
      <c r="SRE2200" s="62"/>
      <c r="SRG2200" s="73"/>
      <c r="SRI2200" s="62"/>
      <c r="SRK2200" s="73"/>
      <c r="SRM2200" s="62"/>
      <c r="SRO2200" s="73"/>
      <c r="SRQ2200" s="62"/>
      <c r="SRS2200" s="73"/>
      <c r="SRU2200" s="62"/>
      <c r="SRW2200" s="73"/>
      <c r="SRY2200" s="62"/>
      <c r="SSA2200" s="73"/>
      <c r="SSC2200" s="62"/>
      <c r="SSE2200" s="73"/>
      <c r="SSG2200" s="62"/>
      <c r="SSI2200" s="73"/>
      <c r="SSK2200" s="62"/>
      <c r="SSM2200" s="73"/>
      <c r="SSO2200" s="62"/>
      <c r="SSQ2200" s="73"/>
      <c r="SSS2200" s="62"/>
      <c r="SSU2200" s="73"/>
      <c r="SSW2200" s="62"/>
      <c r="SSY2200" s="73"/>
      <c r="STA2200" s="62"/>
      <c r="STC2200" s="73"/>
      <c r="STE2200" s="62"/>
      <c r="STG2200" s="73"/>
      <c r="STI2200" s="62"/>
      <c r="STK2200" s="73"/>
      <c r="STM2200" s="62"/>
      <c r="STO2200" s="73"/>
      <c r="STQ2200" s="62"/>
      <c r="STS2200" s="73"/>
      <c r="STU2200" s="62"/>
      <c r="STW2200" s="73"/>
      <c r="STY2200" s="62"/>
      <c r="SUA2200" s="73"/>
      <c r="SUC2200" s="62"/>
      <c r="SUE2200" s="73"/>
      <c r="SUG2200" s="62"/>
      <c r="SUI2200" s="73"/>
      <c r="SUK2200" s="62"/>
      <c r="SUM2200" s="73"/>
      <c r="SUO2200" s="62"/>
      <c r="SUQ2200" s="73"/>
      <c r="SUS2200" s="62"/>
      <c r="SUU2200" s="73"/>
      <c r="SUW2200" s="62"/>
      <c r="SUY2200" s="73"/>
      <c r="SVA2200" s="62"/>
      <c r="SVC2200" s="73"/>
      <c r="SVE2200" s="62"/>
      <c r="SVG2200" s="73"/>
      <c r="SVI2200" s="62"/>
      <c r="SVK2200" s="73"/>
      <c r="SVM2200" s="62"/>
      <c r="SVO2200" s="73"/>
      <c r="SVQ2200" s="62"/>
      <c r="SVS2200" s="73"/>
      <c r="SVU2200" s="62"/>
      <c r="SVW2200" s="73"/>
      <c r="SVY2200" s="62"/>
      <c r="SWA2200" s="73"/>
      <c r="SWC2200" s="62"/>
      <c r="SWE2200" s="73"/>
      <c r="SWG2200" s="62"/>
      <c r="SWI2200" s="73"/>
      <c r="SWK2200" s="62"/>
      <c r="SWM2200" s="73"/>
      <c r="SWO2200" s="62"/>
      <c r="SWQ2200" s="73"/>
      <c r="SWS2200" s="62"/>
      <c r="SWU2200" s="73"/>
      <c r="SWW2200" s="62"/>
      <c r="SWY2200" s="73"/>
      <c r="SXA2200" s="62"/>
      <c r="SXC2200" s="73"/>
      <c r="SXE2200" s="62"/>
      <c r="SXG2200" s="73"/>
      <c r="SXI2200" s="62"/>
      <c r="SXK2200" s="73"/>
      <c r="SXM2200" s="62"/>
      <c r="SXO2200" s="73"/>
      <c r="SXQ2200" s="62"/>
      <c r="SXS2200" s="73"/>
      <c r="SXU2200" s="62"/>
      <c r="SXW2200" s="73"/>
      <c r="SXY2200" s="62"/>
      <c r="SYA2200" s="73"/>
      <c r="SYC2200" s="62"/>
      <c r="SYE2200" s="73"/>
      <c r="SYG2200" s="62"/>
      <c r="SYI2200" s="73"/>
      <c r="SYK2200" s="62"/>
      <c r="SYM2200" s="73"/>
      <c r="SYO2200" s="62"/>
      <c r="SYQ2200" s="73"/>
      <c r="SYS2200" s="62"/>
      <c r="SYU2200" s="73"/>
      <c r="SYW2200" s="62"/>
      <c r="SYY2200" s="73"/>
      <c r="SZA2200" s="62"/>
      <c r="SZC2200" s="73"/>
      <c r="SZE2200" s="62"/>
      <c r="SZG2200" s="73"/>
      <c r="SZI2200" s="62"/>
      <c r="SZK2200" s="73"/>
      <c r="SZM2200" s="62"/>
      <c r="SZO2200" s="73"/>
      <c r="SZQ2200" s="62"/>
      <c r="SZS2200" s="73"/>
      <c r="SZU2200" s="62"/>
      <c r="SZW2200" s="73"/>
      <c r="SZY2200" s="62"/>
      <c r="TAA2200" s="73"/>
      <c r="TAC2200" s="62"/>
      <c r="TAE2200" s="73"/>
      <c r="TAG2200" s="62"/>
      <c r="TAI2200" s="73"/>
      <c r="TAK2200" s="62"/>
      <c r="TAM2200" s="73"/>
      <c r="TAO2200" s="62"/>
      <c r="TAQ2200" s="73"/>
      <c r="TAS2200" s="62"/>
      <c r="TAU2200" s="73"/>
      <c r="TAW2200" s="62"/>
      <c r="TAY2200" s="73"/>
      <c r="TBA2200" s="62"/>
      <c r="TBC2200" s="73"/>
      <c r="TBE2200" s="62"/>
      <c r="TBG2200" s="73"/>
      <c r="TBI2200" s="62"/>
      <c r="TBK2200" s="73"/>
      <c r="TBM2200" s="62"/>
      <c r="TBO2200" s="73"/>
      <c r="TBQ2200" s="62"/>
      <c r="TBS2200" s="73"/>
      <c r="TBU2200" s="62"/>
      <c r="TBW2200" s="73"/>
      <c r="TBY2200" s="62"/>
      <c r="TCA2200" s="73"/>
      <c r="TCC2200" s="62"/>
      <c r="TCE2200" s="73"/>
      <c r="TCG2200" s="62"/>
      <c r="TCI2200" s="73"/>
      <c r="TCK2200" s="62"/>
      <c r="TCM2200" s="73"/>
      <c r="TCO2200" s="62"/>
      <c r="TCQ2200" s="73"/>
      <c r="TCS2200" s="62"/>
      <c r="TCU2200" s="73"/>
      <c r="TCW2200" s="62"/>
      <c r="TCY2200" s="73"/>
      <c r="TDA2200" s="62"/>
      <c r="TDC2200" s="73"/>
      <c r="TDE2200" s="62"/>
      <c r="TDG2200" s="73"/>
      <c r="TDI2200" s="62"/>
      <c r="TDK2200" s="73"/>
      <c r="TDM2200" s="62"/>
      <c r="TDO2200" s="73"/>
      <c r="TDQ2200" s="62"/>
      <c r="TDS2200" s="73"/>
      <c r="TDU2200" s="62"/>
      <c r="TDW2200" s="73"/>
      <c r="TDY2200" s="62"/>
      <c r="TEA2200" s="73"/>
      <c r="TEC2200" s="62"/>
      <c r="TEE2200" s="73"/>
      <c r="TEG2200" s="62"/>
      <c r="TEI2200" s="73"/>
      <c r="TEK2200" s="62"/>
      <c r="TEM2200" s="73"/>
      <c r="TEO2200" s="62"/>
      <c r="TEQ2200" s="73"/>
      <c r="TES2200" s="62"/>
      <c r="TEU2200" s="73"/>
      <c r="TEW2200" s="62"/>
      <c r="TEY2200" s="73"/>
      <c r="TFA2200" s="62"/>
      <c r="TFC2200" s="73"/>
      <c r="TFE2200" s="62"/>
      <c r="TFG2200" s="73"/>
      <c r="TFI2200" s="62"/>
      <c r="TFK2200" s="73"/>
      <c r="TFM2200" s="62"/>
      <c r="TFO2200" s="73"/>
      <c r="TFQ2200" s="62"/>
      <c r="TFS2200" s="73"/>
      <c r="TFU2200" s="62"/>
      <c r="TFW2200" s="73"/>
      <c r="TFY2200" s="62"/>
      <c r="TGA2200" s="73"/>
      <c r="TGC2200" s="62"/>
      <c r="TGE2200" s="73"/>
      <c r="TGG2200" s="62"/>
      <c r="TGI2200" s="73"/>
      <c r="TGK2200" s="62"/>
      <c r="TGM2200" s="73"/>
      <c r="TGO2200" s="62"/>
      <c r="TGQ2200" s="73"/>
      <c r="TGS2200" s="62"/>
      <c r="TGU2200" s="73"/>
      <c r="TGW2200" s="62"/>
      <c r="TGY2200" s="73"/>
      <c r="THA2200" s="62"/>
      <c r="THC2200" s="73"/>
      <c r="THE2200" s="62"/>
      <c r="THG2200" s="73"/>
      <c r="THI2200" s="62"/>
      <c r="THK2200" s="73"/>
      <c r="THM2200" s="62"/>
      <c r="THO2200" s="73"/>
      <c r="THQ2200" s="62"/>
      <c r="THS2200" s="73"/>
      <c r="THU2200" s="62"/>
      <c r="THW2200" s="73"/>
      <c r="THY2200" s="62"/>
      <c r="TIA2200" s="73"/>
      <c r="TIC2200" s="62"/>
      <c r="TIE2200" s="73"/>
      <c r="TIG2200" s="62"/>
      <c r="TII2200" s="73"/>
      <c r="TIK2200" s="62"/>
      <c r="TIM2200" s="73"/>
      <c r="TIO2200" s="62"/>
      <c r="TIQ2200" s="73"/>
      <c r="TIS2200" s="62"/>
      <c r="TIU2200" s="73"/>
      <c r="TIW2200" s="62"/>
      <c r="TIY2200" s="73"/>
      <c r="TJA2200" s="62"/>
      <c r="TJC2200" s="73"/>
      <c r="TJE2200" s="62"/>
      <c r="TJG2200" s="73"/>
      <c r="TJI2200" s="62"/>
      <c r="TJK2200" s="73"/>
      <c r="TJM2200" s="62"/>
      <c r="TJO2200" s="73"/>
      <c r="TJQ2200" s="62"/>
      <c r="TJS2200" s="73"/>
      <c r="TJU2200" s="62"/>
      <c r="TJW2200" s="73"/>
      <c r="TJY2200" s="62"/>
      <c r="TKA2200" s="73"/>
      <c r="TKC2200" s="62"/>
      <c r="TKE2200" s="73"/>
      <c r="TKG2200" s="62"/>
      <c r="TKI2200" s="73"/>
      <c r="TKK2200" s="62"/>
      <c r="TKM2200" s="73"/>
      <c r="TKO2200" s="62"/>
      <c r="TKQ2200" s="73"/>
      <c r="TKS2200" s="62"/>
      <c r="TKU2200" s="73"/>
      <c r="TKW2200" s="62"/>
      <c r="TKY2200" s="73"/>
      <c r="TLA2200" s="62"/>
      <c r="TLC2200" s="73"/>
      <c r="TLE2200" s="62"/>
      <c r="TLG2200" s="73"/>
      <c r="TLI2200" s="62"/>
      <c r="TLK2200" s="73"/>
      <c r="TLM2200" s="62"/>
      <c r="TLO2200" s="73"/>
      <c r="TLQ2200" s="62"/>
      <c r="TLS2200" s="73"/>
      <c r="TLU2200" s="62"/>
      <c r="TLW2200" s="73"/>
      <c r="TLY2200" s="62"/>
      <c r="TMA2200" s="73"/>
      <c r="TMC2200" s="62"/>
      <c r="TME2200" s="73"/>
      <c r="TMG2200" s="62"/>
      <c r="TMI2200" s="73"/>
      <c r="TMK2200" s="62"/>
      <c r="TMM2200" s="73"/>
      <c r="TMO2200" s="62"/>
      <c r="TMQ2200" s="73"/>
      <c r="TMS2200" s="62"/>
      <c r="TMU2200" s="73"/>
      <c r="TMW2200" s="62"/>
      <c r="TMY2200" s="73"/>
      <c r="TNA2200" s="62"/>
      <c r="TNC2200" s="73"/>
      <c r="TNE2200" s="62"/>
      <c r="TNG2200" s="73"/>
      <c r="TNI2200" s="62"/>
      <c r="TNK2200" s="73"/>
      <c r="TNM2200" s="62"/>
      <c r="TNO2200" s="73"/>
      <c r="TNQ2200" s="62"/>
      <c r="TNS2200" s="73"/>
      <c r="TNU2200" s="62"/>
      <c r="TNW2200" s="73"/>
      <c r="TNY2200" s="62"/>
      <c r="TOA2200" s="73"/>
      <c r="TOC2200" s="62"/>
      <c r="TOE2200" s="73"/>
      <c r="TOG2200" s="62"/>
      <c r="TOI2200" s="73"/>
      <c r="TOK2200" s="62"/>
      <c r="TOM2200" s="73"/>
      <c r="TOO2200" s="62"/>
      <c r="TOQ2200" s="73"/>
      <c r="TOS2200" s="62"/>
      <c r="TOU2200" s="73"/>
      <c r="TOW2200" s="62"/>
      <c r="TOY2200" s="73"/>
      <c r="TPA2200" s="62"/>
      <c r="TPC2200" s="73"/>
      <c r="TPE2200" s="62"/>
      <c r="TPG2200" s="73"/>
      <c r="TPI2200" s="62"/>
      <c r="TPK2200" s="73"/>
      <c r="TPM2200" s="62"/>
      <c r="TPO2200" s="73"/>
      <c r="TPQ2200" s="62"/>
      <c r="TPS2200" s="73"/>
      <c r="TPU2200" s="62"/>
      <c r="TPW2200" s="73"/>
      <c r="TPY2200" s="62"/>
      <c r="TQA2200" s="73"/>
      <c r="TQC2200" s="62"/>
      <c r="TQE2200" s="73"/>
      <c r="TQG2200" s="62"/>
      <c r="TQI2200" s="73"/>
      <c r="TQK2200" s="62"/>
      <c r="TQM2200" s="73"/>
      <c r="TQO2200" s="62"/>
      <c r="TQQ2200" s="73"/>
      <c r="TQS2200" s="62"/>
      <c r="TQU2200" s="73"/>
      <c r="TQW2200" s="62"/>
      <c r="TQY2200" s="73"/>
      <c r="TRA2200" s="62"/>
      <c r="TRC2200" s="73"/>
      <c r="TRE2200" s="62"/>
      <c r="TRG2200" s="73"/>
      <c r="TRI2200" s="62"/>
      <c r="TRK2200" s="73"/>
      <c r="TRM2200" s="62"/>
      <c r="TRO2200" s="73"/>
      <c r="TRQ2200" s="62"/>
      <c r="TRS2200" s="73"/>
      <c r="TRU2200" s="62"/>
      <c r="TRW2200" s="73"/>
      <c r="TRY2200" s="62"/>
      <c r="TSA2200" s="73"/>
      <c r="TSC2200" s="62"/>
      <c r="TSE2200" s="73"/>
      <c r="TSG2200" s="62"/>
      <c r="TSI2200" s="73"/>
      <c r="TSK2200" s="62"/>
      <c r="TSM2200" s="73"/>
      <c r="TSO2200" s="62"/>
      <c r="TSQ2200" s="73"/>
      <c r="TSS2200" s="62"/>
      <c r="TSU2200" s="73"/>
      <c r="TSW2200" s="62"/>
      <c r="TSY2200" s="73"/>
      <c r="TTA2200" s="62"/>
      <c r="TTC2200" s="73"/>
      <c r="TTE2200" s="62"/>
      <c r="TTG2200" s="73"/>
      <c r="TTI2200" s="62"/>
      <c r="TTK2200" s="73"/>
      <c r="TTM2200" s="62"/>
      <c r="TTO2200" s="73"/>
      <c r="TTQ2200" s="62"/>
      <c r="TTS2200" s="73"/>
      <c r="TTU2200" s="62"/>
      <c r="TTW2200" s="73"/>
      <c r="TTY2200" s="62"/>
      <c r="TUA2200" s="73"/>
      <c r="TUC2200" s="62"/>
      <c r="TUE2200" s="73"/>
      <c r="TUG2200" s="62"/>
      <c r="TUI2200" s="73"/>
      <c r="TUK2200" s="62"/>
      <c r="TUM2200" s="73"/>
      <c r="TUO2200" s="62"/>
      <c r="TUQ2200" s="73"/>
      <c r="TUS2200" s="62"/>
      <c r="TUU2200" s="73"/>
      <c r="TUW2200" s="62"/>
      <c r="TUY2200" s="73"/>
      <c r="TVA2200" s="62"/>
      <c r="TVC2200" s="73"/>
      <c r="TVE2200" s="62"/>
      <c r="TVG2200" s="73"/>
      <c r="TVI2200" s="62"/>
      <c r="TVK2200" s="73"/>
      <c r="TVM2200" s="62"/>
      <c r="TVO2200" s="73"/>
      <c r="TVQ2200" s="62"/>
      <c r="TVS2200" s="73"/>
      <c r="TVU2200" s="62"/>
      <c r="TVW2200" s="73"/>
      <c r="TVY2200" s="62"/>
      <c r="TWA2200" s="73"/>
      <c r="TWC2200" s="62"/>
      <c r="TWE2200" s="73"/>
      <c r="TWG2200" s="62"/>
      <c r="TWI2200" s="73"/>
      <c r="TWK2200" s="62"/>
      <c r="TWM2200" s="73"/>
      <c r="TWO2200" s="62"/>
      <c r="TWQ2200" s="73"/>
      <c r="TWS2200" s="62"/>
      <c r="TWU2200" s="73"/>
      <c r="TWW2200" s="62"/>
      <c r="TWY2200" s="73"/>
      <c r="TXA2200" s="62"/>
      <c r="TXC2200" s="73"/>
      <c r="TXE2200" s="62"/>
      <c r="TXG2200" s="73"/>
      <c r="TXI2200" s="62"/>
      <c r="TXK2200" s="73"/>
      <c r="TXM2200" s="62"/>
      <c r="TXO2200" s="73"/>
      <c r="TXQ2200" s="62"/>
      <c r="TXS2200" s="73"/>
      <c r="TXU2200" s="62"/>
      <c r="TXW2200" s="73"/>
      <c r="TXY2200" s="62"/>
      <c r="TYA2200" s="73"/>
      <c r="TYC2200" s="62"/>
      <c r="TYE2200" s="73"/>
      <c r="TYG2200" s="62"/>
      <c r="TYI2200" s="73"/>
      <c r="TYK2200" s="62"/>
      <c r="TYM2200" s="73"/>
      <c r="TYO2200" s="62"/>
      <c r="TYQ2200" s="73"/>
      <c r="TYS2200" s="62"/>
      <c r="TYU2200" s="73"/>
      <c r="TYW2200" s="62"/>
      <c r="TYY2200" s="73"/>
      <c r="TZA2200" s="62"/>
      <c r="TZC2200" s="73"/>
      <c r="TZE2200" s="62"/>
      <c r="TZG2200" s="73"/>
      <c r="TZI2200" s="62"/>
      <c r="TZK2200" s="73"/>
      <c r="TZM2200" s="62"/>
      <c r="TZO2200" s="73"/>
      <c r="TZQ2200" s="62"/>
      <c r="TZS2200" s="73"/>
      <c r="TZU2200" s="62"/>
      <c r="TZW2200" s="73"/>
      <c r="TZY2200" s="62"/>
      <c r="UAA2200" s="73"/>
      <c r="UAC2200" s="62"/>
      <c r="UAE2200" s="73"/>
      <c r="UAG2200" s="62"/>
      <c r="UAI2200" s="73"/>
      <c r="UAK2200" s="62"/>
      <c r="UAM2200" s="73"/>
      <c r="UAO2200" s="62"/>
      <c r="UAQ2200" s="73"/>
      <c r="UAS2200" s="62"/>
      <c r="UAU2200" s="73"/>
      <c r="UAW2200" s="62"/>
      <c r="UAY2200" s="73"/>
      <c r="UBA2200" s="62"/>
      <c r="UBC2200" s="73"/>
      <c r="UBE2200" s="62"/>
      <c r="UBG2200" s="73"/>
      <c r="UBI2200" s="62"/>
      <c r="UBK2200" s="73"/>
      <c r="UBM2200" s="62"/>
      <c r="UBO2200" s="73"/>
      <c r="UBQ2200" s="62"/>
      <c r="UBS2200" s="73"/>
      <c r="UBU2200" s="62"/>
      <c r="UBW2200" s="73"/>
      <c r="UBY2200" s="62"/>
      <c r="UCA2200" s="73"/>
      <c r="UCC2200" s="62"/>
      <c r="UCE2200" s="73"/>
      <c r="UCG2200" s="62"/>
      <c r="UCI2200" s="73"/>
      <c r="UCK2200" s="62"/>
      <c r="UCM2200" s="73"/>
      <c r="UCO2200" s="62"/>
      <c r="UCQ2200" s="73"/>
      <c r="UCS2200" s="62"/>
      <c r="UCU2200" s="73"/>
      <c r="UCW2200" s="62"/>
      <c r="UCY2200" s="73"/>
      <c r="UDA2200" s="62"/>
      <c r="UDC2200" s="73"/>
      <c r="UDE2200" s="62"/>
      <c r="UDG2200" s="73"/>
      <c r="UDI2200" s="62"/>
      <c r="UDK2200" s="73"/>
      <c r="UDM2200" s="62"/>
      <c r="UDO2200" s="73"/>
      <c r="UDQ2200" s="62"/>
      <c r="UDS2200" s="73"/>
      <c r="UDU2200" s="62"/>
      <c r="UDW2200" s="73"/>
      <c r="UDY2200" s="62"/>
      <c r="UEA2200" s="73"/>
      <c r="UEC2200" s="62"/>
      <c r="UEE2200" s="73"/>
      <c r="UEG2200" s="62"/>
      <c r="UEI2200" s="73"/>
      <c r="UEK2200" s="62"/>
      <c r="UEM2200" s="73"/>
      <c r="UEO2200" s="62"/>
      <c r="UEQ2200" s="73"/>
      <c r="UES2200" s="62"/>
      <c r="UEU2200" s="73"/>
      <c r="UEW2200" s="62"/>
      <c r="UEY2200" s="73"/>
      <c r="UFA2200" s="62"/>
      <c r="UFC2200" s="73"/>
      <c r="UFE2200" s="62"/>
      <c r="UFG2200" s="73"/>
      <c r="UFI2200" s="62"/>
      <c r="UFK2200" s="73"/>
      <c r="UFM2200" s="62"/>
      <c r="UFO2200" s="73"/>
      <c r="UFQ2200" s="62"/>
      <c r="UFS2200" s="73"/>
      <c r="UFU2200" s="62"/>
      <c r="UFW2200" s="73"/>
      <c r="UFY2200" s="62"/>
      <c r="UGA2200" s="73"/>
      <c r="UGC2200" s="62"/>
      <c r="UGE2200" s="73"/>
      <c r="UGG2200" s="62"/>
      <c r="UGI2200" s="73"/>
      <c r="UGK2200" s="62"/>
      <c r="UGM2200" s="73"/>
      <c r="UGO2200" s="62"/>
      <c r="UGQ2200" s="73"/>
      <c r="UGS2200" s="62"/>
      <c r="UGU2200" s="73"/>
      <c r="UGW2200" s="62"/>
      <c r="UGY2200" s="73"/>
      <c r="UHA2200" s="62"/>
      <c r="UHC2200" s="73"/>
      <c r="UHE2200" s="62"/>
      <c r="UHG2200" s="73"/>
      <c r="UHI2200" s="62"/>
      <c r="UHK2200" s="73"/>
      <c r="UHM2200" s="62"/>
      <c r="UHO2200" s="73"/>
      <c r="UHQ2200" s="62"/>
      <c r="UHS2200" s="73"/>
      <c r="UHU2200" s="62"/>
      <c r="UHW2200" s="73"/>
      <c r="UHY2200" s="62"/>
      <c r="UIA2200" s="73"/>
      <c r="UIC2200" s="62"/>
      <c r="UIE2200" s="73"/>
      <c r="UIG2200" s="62"/>
      <c r="UII2200" s="73"/>
      <c r="UIK2200" s="62"/>
      <c r="UIM2200" s="73"/>
      <c r="UIO2200" s="62"/>
      <c r="UIQ2200" s="73"/>
      <c r="UIS2200" s="62"/>
      <c r="UIU2200" s="73"/>
      <c r="UIW2200" s="62"/>
      <c r="UIY2200" s="73"/>
      <c r="UJA2200" s="62"/>
      <c r="UJC2200" s="73"/>
      <c r="UJE2200" s="62"/>
      <c r="UJG2200" s="73"/>
      <c r="UJI2200" s="62"/>
      <c r="UJK2200" s="73"/>
      <c r="UJM2200" s="62"/>
      <c r="UJO2200" s="73"/>
      <c r="UJQ2200" s="62"/>
      <c r="UJS2200" s="73"/>
      <c r="UJU2200" s="62"/>
      <c r="UJW2200" s="73"/>
      <c r="UJY2200" s="62"/>
      <c r="UKA2200" s="73"/>
      <c r="UKC2200" s="62"/>
      <c r="UKE2200" s="73"/>
      <c r="UKG2200" s="62"/>
      <c r="UKI2200" s="73"/>
      <c r="UKK2200" s="62"/>
      <c r="UKM2200" s="73"/>
      <c r="UKO2200" s="62"/>
      <c r="UKQ2200" s="73"/>
      <c r="UKS2200" s="62"/>
      <c r="UKU2200" s="73"/>
      <c r="UKW2200" s="62"/>
      <c r="UKY2200" s="73"/>
      <c r="ULA2200" s="62"/>
      <c r="ULC2200" s="73"/>
      <c r="ULE2200" s="62"/>
      <c r="ULG2200" s="73"/>
      <c r="ULI2200" s="62"/>
      <c r="ULK2200" s="73"/>
      <c r="ULM2200" s="62"/>
      <c r="ULO2200" s="73"/>
      <c r="ULQ2200" s="62"/>
      <c r="ULS2200" s="73"/>
      <c r="ULU2200" s="62"/>
      <c r="ULW2200" s="73"/>
      <c r="ULY2200" s="62"/>
      <c r="UMA2200" s="73"/>
      <c r="UMC2200" s="62"/>
      <c r="UME2200" s="73"/>
      <c r="UMG2200" s="62"/>
      <c r="UMI2200" s="73"/>
      <c r="UMK2200" s="62"/>
      <c r="UMM2200" s="73"/>
      <c r="UMO2200" s="62"/>
      <c r="UMQ2200" s="73"/>
      <c r="UMS2200" s="62"/>
      <c r="UMU2200" s="73"/>
      <c r="UMW2200" s="62"/>
      <c r="UMY2200" s="73"/>
      <c r="UNA2200" s="62"/>
      <c r="UNC2200" s="73"/>
      <c r="UNE2200" s="62"/>
      <c r="UNG2200" s="73"/>
      <c r="UNI2200" s="62"/>
      <c r="UNK2200" s="73"/>
      <c r="UNM2200" s="62"/>
      <c r="UNO2200" s="73"/>
      <c r="UNQ2200" s="62"/>
      <c r="UNS2200" s="73"/>
      <c r="UNU2200" s="62"/>
      <c r="UNW2200" s="73"/>
      <c r="UNY2200" s="62"/>
      <c r="UOA2200" s="73"/>
      <c r="UOC2200" s="62"/>
      <c r="UOE2200" s="73"/>
      <c r="UOG2200" s="62"/>
      <c r="UOI2200" s="73"/>
      <c r="UOK2200" s="62"/>
      <c r="UOM2200" s="73"/>
      <c r="UOO2200" s="62"/>
      <c r="UOQ2200" s="73"/>
      <c r="UOS2200" s="62"/>
      <c r="UOU2200" s="73"/>
      <c r="UOW2200" s="62"/>
      <c r="UOY2200" s="73"/>
      <c r="UPA2200" s="62"/>
      <c r="UPC2200" s="73"/>
      <c r="UPE2200" s="62"/>
      <c r="UPG2200" s="73"/>
      <c r="UPI2200" s="62"/>
      <c r="UPK2200" s="73"/>
      <c r="UPM2200" s="62"/>
      <c r="UPO2200" s="73"/>
      <c r="UPQ2200" s="62"/>
      <c r="UPS2200" s="73"/>
      <c r="UPU2200" s="62"/>
      <c r="UPW2200" s="73"/>
      <c r="UPY2200" s="62"/>
      <c r="UQA2200" s="73"/>
      <c r="UQC2200" s="62"/>
      <c r="UQE2200" s="73"/>
      <c r="UQG2200" s="62"/>
      <c r="UQI2200" s="73"/>
      <c r="UQK2200" s="62"/>
      <c r="UQM2200" s="73"/>
      <c r="UQO2200" s="62"/>
      <c r="UQQ2200" s="73"/>
      <c r="UQS2200" s="62"/>
      <c r="UQU2200" s="73"/>
      <c r="UQW2200" s="62"/>
      <c r="UQY2200" s="73"/>
      <c r="URA2200" s="62"/>
      <c r="URC2200" s="73"/>
      <c r="URE2200" s="62"/>
      <c r="URG2200" s="73"/>
      <c r="URI2200" s="62"/>
      <c r="URK2200" s="73"/>
      <c r="URM2200" s="62"/>
      <c r="URO2200" s="73"/>
      <c r="URQ2200" s="62"/>
      <c r="URS2200" s="73"/>
      <c r="URU2200" s="62"/>
      <c r="URW2200" s="73"/>
      <c r="URY2200" s="62"/>
      <c r="USA2200" s="73"/>
      <c r="USC2200" s="62"/>
      <c r="USE2200" s="73"/>
      <c r="USG2200" s="62"/>
      <c r="USI2200" s="73"/>
      <c r="USK2200" s="62"/>
      <c r="USM2200" s="73"/>
      <c r="USO2200" s="62"/>
      <c r="USQ2200" s="73"/>
      <c r="USS2200" s="62"/>
      <c r="USU2200" s="73"/>
      <c r="USW2200" s="62"/>
      <c r="USY2200" s="73"/>
      <c r="UTA2200" s="62"/>
      <c r="UTC2200" s="73"/>
      <c r="UTE2200" s="62"/>
      <c r="UTG2200" s="73"/>
      <c r="UTI2200" s="62"/>
      <c r="UTK2200" s="73"/>
      <c r="UTM2200" s="62"/>
      <c r="UTO2200" s="73"/>
      <c r="UTQ2200" s="62"/>
      <c r="UTS2200" s="73"/>
      <c r="UTU2200" s="62"/>
      <c r="UTW2200" s="73"/>
      <c r="UTY2200" s="62"/>
      <c r="UUA2200" s="73"/>
      <c r="UUC2200" s="62"/>
      <c r="UUE2200" s="73"/>
      <c r="UUG2200" s="62"/>
      <c r="UUI2200" s="73"/>
      <c r="UUK2200" s="62"/>
      <c r="UUM2200" s="73"/>
      <c r="UUO2200" s="62"/>
      <c r="UUQ2200" s="73"/>
      <c r="UUS2200" s="62"/>
      <c r="UUU2200" s="73"/>
      <c r="UUW2200" s="62"/>
      <c r="UUY2200" s="73"/>
      <c r="UVA2200" s="62"/>
      <c r="UVC2200" s="73"/>
      <c r="UVE2200" s="62"/>
      <c r="UVG2200" s="73"/>
      <c r="UVI2200" s="62"/>
      <c r="UVK2200" s="73"/>
      <c r="UVM2200" s="62"/>
      <c r="UVO2200" s="73"/>
      <c r="UVQ2200" s="62"/>
      <c r="UVS2200" s="73"/>
      <c r="UVU2200" s="62"/>
      <c r="UVW2200" s="73"/>
      <c r="UVY2200" s="62"/>
      <c r="UWA2200" s="73"/>
      <c r="UWC2200" s="62"/>
      <c r="UWE2200" s="73"/>
      <c r="UWG2200" s="62"/>
      <c r="UWI2200" s="73"/>
      <c r="UWK2200" s="62"/>
      <c r="UWM2200" s="73"/>
      <c r="UWO2200" s="62"/>
      <c r="UWQ2200" s="73"/>
      <c r="UWS2200" s="62"/>
      <c r="UWU2200" s="73"/>
      <c r="UWW2200" s="62"/>
      <c r="UWY2200" s="73"/>
      <c r="UXA2200" s="62"/>
      <c r="UXC2200" s="73"/>
      <c r="UXE2200" s="62"/>
      <c r="UXG2200" s="73"/>
      <c r="UXI2200" s="62"/>
      <c r="UXK2200" s="73"/>
      <c r="UXM2200" s="62"/>
      <c r="UXO2200" s="73"/>
      <c r="UXQ2200" s="62"/>
      <c r="UXS2200" s="73"/>
      <c r="UXU2200" s="62"/>
      <c r="UXW2200" s="73"/>
      <c r="UXY2200" s="62"/>
      <c r="UYA2200" s="73"/>
      <c r="UYC2200" s="62"/>
      <c r="UYE2200" s="73"/>
      <c r="UYG2200" s="62"/>
      <c r="UYI2200" s="73"/>
      <c r="UYK2200" s="62"/>
      <c r="UYM2200" s="73"/>
      <c r="UYO2200" s="62"/>
      <c r="UYQ2200" s="73"/>
      <c r="UYS2200" s="62"/>
      <c r="UYU2200" s="73"/>
      <c r="UYW2200" s="62"/>
      <c r="UYY2200" s="73"/>
      <c r="UZA2200" s="62"/>
      <c r="UZC2200" s="73"/>
      <c r="UZE2200" s="62"/>
      <c r="UZG2200" s="73"/>
      <c r="UZI2200" s="62"/>
      <c r="UZK2200" s="73"/>
      <c r="UZM2200" s="62"/>
      <c r="UZO2200" s="73"/>
      <c r="UZQ2200" s="62"/>
      <c r="UZS2200" s="73"/>
      <c r="UZU2200" s="62"/>
      <c r="UZW2200" s="73"/>
      <c r="UZY2200" s="62"/>
      <c r="VAA2200" s="73"/>
      <c r="VAC2200" s="62"/>
      <c r="VAE2200" s="73"/>
      <c r="VAG2200" s="62"/>
      <c r="VAI2200" s="73"/>
      <c r="VAK2200" s="62"/>
      <c r="VAM2200" s="73"/>
      <c r="VAO2200" s="62"/>
      <c r="VAQ2200" s="73"/>
      <c r="VAS2200" s="62"/>
      <c r="VAU2200" s="73"/>
      <c r="VAW2200" s="62"/>
      <c r="VAY2200" s="73"/>
      <c r="VBA2200" s="62"/>
      <c r="VBC2200" s="73"/>
      <c r="VBE2200" s="62"/>
      <c r="VBG2200" s="73"/>
      <c r="VBI2200" s="62"/>
      <c r="VBK2200" s="73"/>
      <c r="VBM2200" s="62"/>
      <c r="VBO2200" s="73"/>
      <c r="VBQ2200" s="62"/>
      <c r="VBS2200" s="73"/>
      <c r="VBU2200" s="62"/>
      <c r="VBW2200" s="73"/>
      <c r="VBY2200" s="62"/>
      <c r="VCA2200" s="73"/>
      <c r="VCC2200" s="62"/>
      <c r="VCE2200" s="73"/>
      <c r="VCG2200" s="62"/>
      <c r="VCI2200" s="73"/>
      <c r="VCK2200" s="62"/>
      <c r="VCM2200" s="73"/>
      <c r="VCO2200" s="62"/>
      <c r="VCQ2200" s="73"/>
      <c r="VCS2200" s="62"/>
      <c r="VCU2200" s="73"/>
      <c r="VCW2200" s="62"/>
      <c r="VCY2200" s="73"/>
      <c r="VDA2200" s="62"/>
      <c r="VDC2200" s="73"/>
      <c r="VDE2200" s="62"/>
      <c r="VDG2200" s="73"/>
      <c r="VDI2200" s="62"/>
      <c r="VDK2200" s="73"/>
      <c r="VDM2200" s="62"/>
      <c r="VDO2200" s="73"/>
      <c r="VDQ2200" s="62"/>
      <c r="VDS2200" s="73"/>
      <c r="VDU2200" s="62"/>
      <c r="VDW2200" s="73"/>
      <c r="VDY2200" s="62"/>
      <c r="VEA2200" s="73"/>
      <c r="VEC2200" s="62"/>
      <c r="VEE2200" s="73"/>
      <c r="VEG2200" s="62"/>
      <c r="VEI2200" s="73"/>
      <c r="VEK2200" s="62"/>
      <c r="VEM2200" s="73"/>
      <c r="VEO2200" s="62"/>
      <c r="VEQ2200" s="73"/>
      <c r="VES2200" s="62"/>
      <c r="VEU2200" s="73"/>
      <c r="VEW2200" s="62"/>
      <c r="VEY2200" s="73"/>
      <c r="VFA2200" s="62"/>
      <c r="VFC2200" s="73"/>
      <c r="VFE2200" s="62"/>
      <c r="VFG2200" s="73"/>
      <c r="VFI2200" s="62"/>
      <c r="VFK2200" s="73"/>
      <c r="VFM2200" s="62"/>
      <c r="VFO2200" s="73"/>
      <c r="VFQ2200" s="62"/>
      <c r="VFS2200" s="73"/>
      <c r="VFU2200" s="62"/>
      <c r="VFW2200" s="73"/>
      <c r="VFY2200" s="62"/>
      <c r="VGA2200" s="73"/>
      <c r="VGC2200" s="62"/>
      <c r="VGE2200" s="73"/>
      <c r="VGG2200" s="62"/>
      <c r="VGI2200" s="73"/>
      <c r="VGK2200" s="62"/>
      <c r="VGM2200" s="73"/>
      <c r="VGO2200" s="62"/>
      <c r="VGQ2200" s="73"/>
      <c r="VGS2200" s="62"/>
      <c r="VGU2200" s="73"/>
      <c r="VGW2200" s="62"/>
      <c r="VGY2200" s="73"/>
      <c r="VHA2200" s="62"/>
      <c r="VHC2200" s="73"/>
      <c r="VHE2200" s="62"/>
      <c r="VHG2200" s="73"/>
      <c r="VHI2200" s="62"/>
      <c r="VHK2200" s="73"/>
      <c r="VHM2200" s="62"/>
      <c r="VHO2200" s="73"/>
      <c r="VHQ2200" s="62"/>
      <c r="VHS2200" s="73"/>
      <c r="VHU2200" s="62"/>
      <c r="VHW2200" s="73"/>
      <c r="VHY2200" s="62"/>
      <c r="VIA2200" s="73"/>
      <c r="VIC2200" s="62"/>
      <c r="VIE2200" s="73"/>
      <c r="VIG2200" s="62"/>
      <c r="VII2200" s="73"/>
      <c r="VIK2200" s="62"/>
      <c r="VIM2200" s="73"/>
      <c r="VIO2200" s="62"/>
      <c r="VIQ2200" s="73"/>
      <c r="VIS2200" s="62"/>
      <c r="VIU2200" s="73"/>
      <c r="VIW2200" s="62"/>
      <c r="VIY2200" s="73"/>
      <c r="VJA2200" s="62"/>
      <c r="VJC2200" s="73"/>
      <c r="VJE2200" s="62"/>
      <c r="VJG2200" s="73"/>
      <c r="VJI2200" s="62"/>
      <c r="VJK2200" s="73"/>
      <c r="VJM2200" s="62"/>
      <c r="VJO2200" s="73"/>
      <c r="VJQ2200" s="62"/>
      <c r="VJS2200" s="73"/>
      <c r="VJU2200" s="62"/>
      <c r="VJW2200" s="73"/>
      <c r="VJY2200" s="62"/>
      <c r="VKA2200" s="73"/>
      <c r="VKC2200" s="62"/>
      <c r="VKE2200" s="73"/>
      <c r="VKG2200" s="62"/>
      <c r="VKI2200" s="73"/>
      <c r="VKK2200" s="62"/>
      <c r="VKM2200" s="73"/>
      <c r="VKO2200" s="62"/>
      <c r="VKQ2200" s="73"/>
      <c r="VKS2200" s="62"/>
      <c r="VKU2200" s="73"/>
      <c r="VKW2200" s="62"/>
      <c r="VKY2200" s="73"/>
      <c r="VLA2200" s="62"/>
      <c r="VLC2200" s="73"/>
      <c r="VLE2200" s="62"/>
      <c r="VLG2200" s="73"/>
      <c r="VLI2200" s="62"/>
      <c r="VLK2200" s="73"/>
      <c r="VLM2200" s="62"/>
      <c r="VLO2200" s="73"/>
      <c r="VLQ2200" s="62"/>
      <c r="VLS2200" s="73"/>
      <c r="VLU2200" s="62"/>
      <c r="VLW2200" s="73"/>
      <c r="VLY2200" s="62"/>
      <c r="VMA2200" s="73"/>
      <c r="VMC2200" s="62"/>
      <c r="VME2200" s="73"/>
      <c r="VMG2200" s="62"/>
      <c r="VMI2200" s="73"/>
      <c r="VMK2200" s="62"/>
      <c r="VMM2200" s="73"/>
      <c r="VMO2200" s="62"/>
      <c r="VMQ2200" s="73"/>
      <c r="VMS2200" s="62"/>
      <c r="VMU2200" s="73"/>
      <c r="VMW2200" s="62"/>
      <c r="VMY2200" s="73"/>
      <c r="VNA2200" s="62"/>
      <c r="VNC2200" s="73"/>
      <c r="VNE2200" s="62"/>
      <c r="VNG2200" s="73"/>
      <c r="VNI2200" s="62"/>
      <c r="VNK2200" s="73"/>
      <c r="VNM2200" s="62"/>
      <c r="VNO2200" s="73"/>
      <c r="VNQ2200" s="62"/>
      <c r="VNS2200" s="73"/>
      <c r="VNU2200" s="62"/>
      <c r="VNW2200" s="73"/>
      <c r="VNY2200" s="62"/>
      <c r="VOA2200" s="73"/>
      <c r="VOC2200" s="62"/>
      <c r="VOE2200" s="73"/>
      <c r="VOG2200" s="62"/>
      <c r="VOI2200" s="73"/>
      <c r="VOK2200" s="62"/>
      <c r="VOM2200" s="73"/>
      <c r="VOO2200" s="62"/>
      <c r="VOQ2200" s="73"/>
      <c r="VOS2200" s="62"/>
      <c r="VOU2200" s="73"/>
      <c r="VOW2200" s="62"/>
      <c r="VOY2200" s="73"/>
      <c r="VPA2200" s="62"/>
      <c r="VPC2200" s="73"/>
      <c r="VPE2200" s="62"/>
      <c r="VPG2200" s="73"/>
      <c r="VPI2200" s="62"/>
      <c r="VPK2200" s="73"/>
      <c r="VPM2200" s="62"/>
      <c r="VPO2200" s="73"/>
      <c r="VPQ2200" s="62"/>
      <c r="VPS2200" s="73"/>
      <c r="VPU2200" s="62"/>
      <c r="VPW2200" s="73"/>
      <c r="VPY2200" s="62"/>
      <c r="VQA2200" s="73"/>
      <c r="VQC2200" s="62"/>
      <c r="VQE2200" s="73"/>
      <c r="VQG2200" s="62"/>
      <c r="VQI2200" s="73"/>
      <c r="VQK2200" s="62"/>
      <c r="VQM2200" s="73"/>
      <c r="VQO2200" s="62"/>
      <c r="VQQ2200" s="73"/>
      <c r="VQS2200" s="62"/>
      <c r="VQU2200" s="73"/>
      <c r="VQW2200" s="62"/>
      <c r="VQY2200" s="73"/>
      <c r="VRA2200" s="62"/>
      <c r="VRC2200" s="73"/>
      <c r="VRE2200" s="62"/>
      <c r="VRG2200" s="73"/>
      <c r="VRI2200" s="62"/>
      <c r="VRK2200" s="73"/>
      <c r="VRM2200" s="62"/>
      <c r="VRO2200" s="73"/>
      <c r="VRQ2200" s="62"/>
      <c r="VRS2200" s="73"/>
      <c r="VRU2200" s="62"/>
      <c r="VRW2200" s="73"/>
      <c r="VRY2200" s="62"/>
      <c r="VSA2200" s="73"/>
      <c r="VSC2200" s="62"/>
      <c r="VSE2200" s="73"/>
      <c r="VSG2200" s="62"/>
      <c r="VSI2200" s="73"/>
      <c r="VSK2200" s="62"/>
      <c r="VSM2200" s="73"/>
      <c r="VSO2200" s="62"/>
      <c r="VSQ2200" s="73"/>
      <c r="VSS2200" s="62"/>
      <c r="VSU2200" s="73"/>
      <c r="VSW2200" s="62"/>
      <c r="VSY2200" s="73"/>
      <c r="VTA2200" s="62"/>
      <c r="VTC2200" s="73"/>
      <c r="VTE2200" s="62"/>
      <c r="VTG2200" s="73"/>
      <c r="VTI2200" s="62"/>
      <c r="VTK2200" s="73"/>
      <c r="VTM2200" s="62"/>
      <c r="VTO2200" s="73"/>
      <c r="VTQ2200" s="62"/>
      <c r="VTS2200" s="73"/>
      <c r="VTU2200" s="62"/>
      <c r="VTW2200" s="73"/>
      <c r="VTY2200" s="62"/>
      <c r="VUA2200" s="73"/>
      <c r="VUC2200" s="62"/>
      <c r="VUE2200" s="73"/>
      <c r="VUG2200" s="62"/>
      <c r="VUI2200" s="73"/>
      <c r="VUK2200" s="62"/>
      <c r="VUM2200" s="73"/>
      <c r="VUO2200" s="62"/>
      <c r="VUQ2200" s="73"/>
      <c r="VUS2200" s="62"/>
      <c r="VUU2200" s="73"/>
      <c r="VUW2200" s="62"/>
      <c r="VUY2200" s="73"/>
      <c r="VVA2200" s="62"/>
      <c r="VVC2200" s="73"/>
      <c r="VVE2200" s="62"/>
      <c r="VVG2200" s="73"/>
      <c r="VVI2200" s="62"/>
      <c r="VVK2200" s="73"/>
      <c r="VVM2200" s="62"/>
      <c r="VVO2200" s="73"/>
      <c r="VVQ2200" s="62"/>
      <c r="VVS2200" s="73"/>
      <c r="VVU2200" s="62"/>
      <c r="VVW2200" s="73"/>
      <c r="VVY2200" s="62"/>
      <c r="VWA2200" s="73"/>
      <c r="VWC2200" s="62"/>
      <c r="VWE2200" s="73"/>
      <c r="VWG2200" s="62"/>
      <c r="VWI2200" s="73"/>
      <c r="VWK2200" s="62"/>
      <c r="VWM2200" s="73"/>
      <c r="VWO2200" s="62"/>
      <c r="VWQ2200" s="73"/>
      <c r="VWS2200" s="62"/>
      <c r="VWU2200" s="73"/>
      <c r="VWW2200" s="62"/>
      <c r="VWY2200" s="73"/>
      <c r="VXA2200" s="62"/>
      <c r="VXC2200" s="73"/>
      <c r="VXE2200" s="62"/>
      <c r="VXG2200" s="73"/>
      <c r="VXI2200" s="62"/>
      <c r="VXK2200" s="73"/>
      <c r="VXM2200" s="62"/>
      <c r="VXO2200" s="73"/>
      <c r="VXQ2200" s="62"/>
      <c r="VXS2200" s="73"/>
      <c r="VXU2200" s="62"/>
      <c r="VXW2200" s="73"/>
      <c r="VXY2200" s="62"/>
      <c r="VYA2200" s="73"/>
      <c r="VYC2200" s="62"/>
      <c r="VYE2200" s="73"/>
      <c r="VYG2200" s="62"/>
      <c r="VYI2200" s="73"/>
      <c r="VYK2200" s="62"/>
      <c r="VYM2200" s="73"/>
      <c r="VYO2200" s="62"/>
      <c r="VYQ2200" s="73"/>
      <c r="VYS2200" s="62"/>
      <c r="VYU2200" s="73"/>
      <c r="VYW2200" s="62"/>
      <c r="VYY2200" s="73"/>
      <c r="VZA2200" s="62"/>
      <c r="VZC2200" s="73"/>
      <c r="VZE2200" s="62"/>
      <c r="VZG2200" s="73"/>
      <c r="VZI2200" s="62"/>
      <c r="VZK2200" s="73"/>
      <c r="VZM2200" s="62"/>
      <c r="VZO2200" s="73"/>
      <c r="VZQ2200" s="62"/>
      <c r="VZS2200" s="73"/>
      <c r="VZU2200" s="62"/>
      <c r="VZW2200" s="73"/>
      <c r="VZY2200" s="62"/>
      <c r="WAA2200" s="73"/>
      <c r="WAC2200" s="62"/>
      <c r="WAE2200" s="73"/>
      <c r="WAG2200" s="62"/>
      <c r="WAI2200" s="73"/>
      <c r="WAK2200" s="62"/>
      <c r="WAM2200" s="73"/>
      <c r="WAO2200" s="62"/>
      <c r="WAQ2200" s="73"/>
      <c r="WAS2200" s="62"/>
      <c r="WAU2200" s="73"/>
      <c r="WAW2200" s="62"/>
      <c r="WAY2200" s="73"/>
      <c r="WBA2200" s="62"/>
      <c r="WBC2200" s="73"/>
      <c r="WBE2200" s="62"/>
      <c r="WBG2200" s="73"/>
      <c r="WBI2200" s="62"/>
      <c r="WBK2200" s="73"/>
      <c r="WBM2200" s="62"/>
      <c r="WBO2200" s="73"/>
      <c r="WBQ2200" s="62"/>
      <c r="WBS2200" s="73"/>
      <c r="WBU2200" s="62"/>
      <c r="WBW2200" s="73"/>
      <c r="WBY2200" s="62"/>
      <c r="WCA2200" s="73"/>
      <c r="WCC2200" s="62"/>
      <c r="WCE2200" s="73"/>
      <c r="WCG2200" s="62"/>
      <c r="WCI2200" s="73"/>
      <c r="WCK2200" s="62"/>
      <c r="WCM2200" s="73"/>
      <c r="WCO2200" s="62"/>
      <c r="WCQ2200" s="73"/>
      <c r="WCS2200" s="62"/>
      <c r="WCU2200" s="73"/>
      <c r="WCW2200" s="62"/>
      <c r="WCY2200" s="73"/>
      <c r="WDA2200" s="62"/>
      <c r="WDC2200" s="73"/>
      <c r="WDE2200" s="62"/>
      <c r="WDG2200" s="73"/>
      <c r="WDI2200" s="62"/>
      <c r="WDK2200" s="73"/>
      <c r="WDM2200" s="62"/>
      <c r="WDO2200" s="73"/>
      <c r="WDQ2200" s="62"/>
      <c r="WDS2200" s="73"/>
      <c r="WDU2200" s="62"/>
      <c r="WDW2200" s="73"/>
      <c r="WDY2200" s="62"/>
      <c r="WEA2200" s="73"/>
      <c r="WEC2200" s="62"/>
      <c r="WEE2200" s="73"/>
      <c r="WEG2200" s="62"/>
      <c r="WEI2200" s="73"/>
      <c r="WEK2200" s="62"/>
      <c r="WEM2200" s="73"/>
      <c r="WEO2200" s="62"/>
      <c r="WEQ2200" s="73"/>
      <c r="WES2200" s="62"/>
      <c r="WEU2200" s="73"/>
      <c r="WEW2200" s="62"/>
      <c r="WEY2200" s="73"/>
      <c r="WFA2200" s="62"/>
      <c r="WFC2200" s="73"/>
      <c r="WFE2200" s="62"/>
      <c r="WFG2200" s="73"/>
      <c r="WFI2200" s="62"/>
      <c r="WFK2200" s="73"/>
      <c r="WFM2200" s="62"/>
      <c r="WFO2200" s="73"/>
      <c r="WFQ2200" s="62"/>
      <c r="WFS2200" s="73"/>
      <c r="WFU2200" s="62"/>
      <c r="WFW2200" s="73"/>
      <c r="WFY2200" s="62"/>
      <c r="WGA2200" s="73"/>
      <c r="WGC2200" s="62"/>
      <c r="WGE2200" s="73"/>
      <c r="WGG2200" s="62"/>
      <c r="WGI2200" s="73"/>
      <c r="WGK2200" s="62"/>
      <c r="WGM2200" s="73"/>
      <c r="WGO2200" s="62"/>
      <c r="WGQ2200" s="73"/>
      <c r="WGS2200" s="62"/>
      <c r="WGU2200" s="73"/>
      <c r="WGW2200" s="62"/>
      <c r="WGY2200" s="73"/>
      <c r="WHA2200" s="62"/>
      <c r="WHC2200" s="73"/>
      <c r="WHE2200" s="62"/>
      <c r="WHG2200" s="73"/>
      <c r="WHI2200" s="62"/>
      <c r="WHK2200" s="73"/>
      <c r="WHM2200" s="62"/>
      <c r="WHO2200" s="73"/>
      <c r="WHQ2200" s="62"/>
      <c r="WHS2200" s="73"/>
      <c r="WHU2200" s="62"/>
      <c r="WHW2200" s="73"/>
      <c r="WHY2200" s="62"/>
      <c r="WIA2200" s="73"/>
      <c r="WIC2200" s="62"/>
      <c r="WIE2200" s="73"/>
      <c r="WIG2200" s="62"/>
      <c r="WII2200" s="73"/>
      <c r="WIK2200" s="62"/>
      <c r="WIM2200" s="73"/>
      <c r="WIO2200" s="62"/>
      <c r="WIQ2200" s="73"/>
      <c r="WIS2200" s="62"/>
      <c r="WIU2200" s="73"/>
      <c r="WIW2200" s="62"/>
      <c r="WIY2200" s="73"/>
      <c r="WJA2200" s="62"/>
      <c r="WJC2200" s="73"/>
      <c r="WJE2200" s="62"/>
      <c r="WJG2200" s="73"/>
      <c r="WJI2200" s="62"/>
      <c r="WJK2200" s="73"/>
      <c r="WJM2200" s="62"/>
      <c r="WJO2200" s="73"/>
      <c r="WJQ2200" s="62"/>
      <c r="WJS2200" s="73"/>
      <c r="WJU2200" s="62"/>
      <c r="WJW2200" s="73"/>
      <c r="WJY2200" s="62"/>
      <c r="WKA2200" s="73"/>
      <c r="WKC2200" s="62"/>
      <c r="WKE2200" s="73"/>
      <c r="WKG2200" s="62"/>
      <c r="WKI2200" s="73"/>
      <c r="WKK2200" s="62"/>
      <c r="WKM2200" s="73"/>
      <c r="WKO2200" s="62"/>
      <c r="WKQ2200" s="73"/>
      <c r="WKS2200" s="62"/>
      <c r="WKU2200" s="73"/>
      <c r="WKW2200" s="62"/>
      <c r="WKY2200" s="73"/>
      <c r="WLA2200" s="62"/>
      <c r="WLC2200" s="73"/>
      <c r="WLE2200" s="62"/>
      <c r="WLG2200" s="73"/>
      <c r="WLI2200" s="62"/>
      <c r="WLK2200" s="73"/>
      <c r="WLM2200" s="62"/>
      <c r="WLO2200" s="73"/>
      <c r="WLQ2200" s="62"/>
      <c r="WLS2200" s="73"/>
      <c r="WLU2200" s="62"/>
      <c r="WLW2200" s="73"/>
      <c r="WLY2200" s="62"/>
      <c r="WMA2200" s="73"/>
      <c r="WMC2200" s="62"/>
      <c r="WME2200" s="73"/>
      <c r="WMG2200" s="62"/>
      <c r="WMI2200" s="73"/>
      <c r="WMK2200" s="62"/>
      <c r="WMM2200" s="73"/>
      <c r="WMO2200" s="62"/>
      <c r="WMQ2200" s="73"/>
      <c r="WMS2200" s="62"/>
      <c r="WMU2200" s="73"/>
      <c r="WMW2200" s="62"/>
      <c r="WMY2200" s="73"/>
      <c r="WNA2200" s="62"/>
      <c r="WNC2200" s="73"/>
      <c r="WNE2200" s="62"/>
      <c r="WNG2200" s="73"/>
      <c r="WNI2200" s="62"/>
      <c r="WNK2200" s="73"/>
      <c r="WNM2200" s="62"/>
      <c r="WNO2200" s="73"/>
      <c r="WNQ2200" s="62"/>
      <c r="WNS2200" s="73"/>
      <c r="WNU2200" s="62"/>
      <c r="WNW2200" s="73"/>
      <c r="WNY2200" s="62"/>
      <c r="WOA2200" s="73"/>
      <c r="WOC2200" s="62"/>
      <c r="WOE2200" s="73"/>
      <c r="WOG2200" s="62"/>
      <c r="WOI2200" s="73"/>
      <c r="WOK2200" s="62"/>
      <c r="WOM2200" s="73"/>
      <c r="WOO2200" s="62"/>
      <c r="WOQ2200" s="73"/>
      <c r="WOS2200" s="62"/>
      <c r="WOU2200" s="73"/>
      <c r="WOW2200" s="62"/>
      <c r="WOY2200" s="73"/>
      <c r="WPA2200" s="62"/>
      <c r="WPC2200" s="73"/>
      <c r="WPE2200" s="62"/>
      <c r="WPG2200" s="73"/>
      <c r="WPI2200" s="62"/>
      <c r="WPK2200" s="73"/>
      <c r="WPM2200" s="62"/>
      <c r="WPO2200" s="73"/>
      <c r="WPQ2200" s="62"/>
      <c r="WPS2200" s="73"/>
      <c r="WPU2200" s="62"/>
      <c r="WPW2200" s="73"/>
      <c r="WPY2200" s="62"/>
      <c r="WQA2200" s="73"/>
      <c r="WQC2200" s="62"/>
      <c r="WQE2200" s="73"/>
      <c r="WQG2200" s="62"/>
      <c r="WQI2200" s="73"/>
      <c r="WQK2200" s="62"/>
      <c r="WQM2200" s="73"/>
      <c r="WQO2200" s="62"/>
      <c r="WQQ2200" s="73"/>
      <c r="WQS2200" s="62"/>
      <c r="WQU2200" s="73"/>
      <c r="WQW2200" s="62"/>
      <c r="WQY2200" s="73"/>
      <c r="WRA2200" s="62"/>
      <c r="WRC2200" s="73"/>
      <c r="WRE2200" s="62"/>
      <c r="WRG2200" s="73"/>
      <c r="WRI2200" s="62"/>
      <c r="WRK2200" s="73"/>
      <c r="WRM2200" s="62"/>
      <c r="WRO2200" s="73"/>
      <c r="WRQ2200" s="62"/>
      <c r="WRS2200" s="73"/>
      <c r="WRU2200" s="62"/>
      <c r="WRW2200" s="73"/>
      <c r="WRY2200" s="62"/>
      <c r="WSA2200" s="73"/>
      <c r="WSC2200" s="62"/>
      <c r="WSE2200" s="73"/>
      <c r="WSG2200" s="62"/>
      <c r="WSI2200" s="73"/>
      <c r="WSK2200" s="62"/>
      <c r="WSM2200" s="73"/>
      <c r="WSO2200" s="62"/>
      <c r="WSQ2200" s="73"/>
      <c r="WSS2200" s="62"/>
      <c r="WSU2200" s="73"/>
      <c r="WSW2200" s="62"/>
      <c r="WSY2200" s="73"/>
      <c r="WTA2200" s="62"/>
      <c r="WTC2200" s="73"/>
      <c r="WTE2200" s="62"/>
      <c r="WTG2200" s="73"/>
      <c r="WTI2200" s="62"/>
      <c r="WTK2200" s="73"/>
      <c r="WTM2200" s="62"/>
      <c r="WTO2200" s="73"/>
      <c r="WTQ2200" s="62"/>
      <c r="WTS2200" s="73"/>
      <c r="WTU2200" s="62"/>
      <c r="WTW2200" s="73"/>
      <c r="WTY2200" s="62"/>
      <c r="WUA2200" s="73"/>
      <c r="WUC2200" s="62"/>
      <c r="WUE2200" s="73"/>
      <c r="WUG2200" s="62"/>
      <c r="WUI2200" s="73"/>
      <c r="WUK2200" s="62"/>
      <c r="WUM2200" s="73"/>
      <c r="WUO2200" s="62"/>
      <c r="WUQ2200" s="73"/>
      <c r="WUS2200" s="62"/>
      <c r="WUU2200" s="73"/>
      <c r="WUW2200" s="62"/>
      <c r="WUY2200" s="73"/>
      <c r="WVA2200" s="62"/>
      <c r="WVC2200" s="73"/>
      <c r="WVE2200" s="62"/>
      <c r="WVG2200" s="73"/>
      <c r="WVI2200" s="62"/>
      <c r="WVK2200" s="73"/>
      <c r="WVM2200" s="62"/>
      <c r="WVO2200" s="73"/>
      <c r="WVQ2200" s="62"/>
      <c r="WVS2200" s="73"/>
      <c r="WVU2200" s="62"/>
      <c r="WVW2200" s="73"/>
      <c r="WVY2200" s="62"/>
      <c r="WWA2200" s="73"/>
      <c r="WWC2200" s="62"/>
      <c r="WWE2200" s="73"/>
      <c r="WWG2200" s="62"/>
      <c r="WWI2200" s="73"/>
      <c r="WWK2200" s="62"/>
      <c r="WWM2200" s="73"/>
      <c r="WWO2200" s="62"/>
      <c r="WWQ2200" s="73"/>
      <c r="WWS2200" s="62"/>
      <c r="WWU2200" s="73"/>
      <c r="WWW2200" s="62"/>
      <c r="WWY2200" s="73"/>
      <c r="WXA2200" s="62"/>
      <c r="WXC2200" s="73"/>
      <c r="WXE2200" s="62"/>
      <c r="WXG2200" s="73"/>
      <c r="WXI2200" s="62"/>
      <c r="WXK2200" s="73"/>
      <c r="WXM2200" s="62"/>
      <c r="WXO2200" s="73"/>
      <c r="WXQ2200" s="62"/>
      <c r="WXS2200" s="73"/>
      <c r="WXU2200" s="62"/>
      <c r="WXW2200" s="73"/>
      <c r="WXY2200" s="62"/>
      <c r="WYA2200" s="73"/>
      <c r="WYC2200" s="62"/>
      <c r="WYE2200" s="73"/>
      <c r="WYG2200" s="62"/>
      <c r="WYI2200" s="73"/>
      <c r="WYK2200" s="62"/>
      <c r="WYM2200" s="73"/>
      <c r="WYO2200" s="62"/>
      <c r="WYQ2200" s="73"/>
      <c r="WYS2200" s="62"/>
      <c r="WYU2200" s="73"/>
      <c r="WYW2200" s="62"/>
      <c r="WYY2200" s="73"/>
      <c r="WZA2200" s="62"/>
      <c r="WZC2200" s="73"/>
      <c r="WZE2200" s="62"/>
      <c r="WZG2200" s="73"/>
      <c r="WZI2200" s="62"/>
      <c r="WZK2200" s="73"/>
      <c r="WZM2200" s="62"/>
      <c r="WZO2200" s="73"/>
      <c r="WZQ2200" s="62"/>
      <c r="WZS2200" s="73"/>
      <c r="WZU2200" s="62"/>
      <c r="WZW2200" s="73"/>
      <c r="WZY2200" s="62"/>
      <c r="XAA2200" s="73"/>
      <c r="XAC2200" s="62"/>
      <c r="XAE2200" s="73"/>
      <c r="XAG2200" s="62"/>
      <c r="XAI2200" s="73"/>
      <c r="XAK2200" s="62"/>
      <c r="XAM2200" s="73"/>
      <c r="XAO2200" s="62"/>
      <c r="XAQ2200" s="73"/>
      <c r="XAS2200" s="62"/>
      <c r="XAU2200" s="73"/>
      <c r="XAW2200" s="62"/>
      <c r="XAY2200" s="73"/>
      <c r="XBA2200" s="62"/>
      <c r="XBC2200" s="73"/>
      <c r="XBE2200" s="62"/>
      <c r="XBG2200" s="73"/>
      <c r="XBI2200" s="62"/>
      <c r="XBK2200" s="73"/>
      <c r="XBM2200" s="62"/>
      <c r="XBO2200" s="73"/>
      <c r="XBQ2200" s="62"/>
      <c r="XBS2200" s="73"/>
      <c r="XBU2200" s="62"/>
      <c r="XBW2200" s="73"/>
      <c r="XBY2200" s="62"/>
      <c r="XCA2200" s="73"/>
      <c r="XCC2200" s="62"/>
      <c r="XCE2200" s="73"/>
      <c r="XCG2200" s="62"/>
      <c r="XCI2200" s="73"/>
      <c r="XCK2200" s="62"/>
      <c r="XCM2200" s="73"/>
      <c r="XCO2200" s="62"/>
      <c r="XCQ2200" s="73"/>
      <c r="XCS2200" s="62"/>
      <c r="XCU2200" s="73"/>
      <c r="XCW2200" s="62"/>
      <c r="XCY2200" s="73"/>
      <c r="XDA2200" s="62"/>
      <c r="XDC2200" s="73"/>
      <c r="XDE2200" s="62"/>
      <c r="XDG2200" s="73"/>
      <c r="XDI2200" s="62"/>
      <c r="XDK2200" s="73"/>
      <c r="XDM2200" s="62"/>
      <c r="XDO2200" s="73"/>
      <c r="XDQ2200" s="62"/>
      <c r="XDS2200" s="73"/>
      <c r="XDU2200" s="62"/>
      <c r="XDW2200" s="73"/>
      <c r="XDY2200" s="62"/>
      <c r="XEA2200" s="73"/>
      <c r="XEC2200" s="62"/>
      <c r="XEE2200" s="73"/>
      <c r="XEG2200" s="62"/>
      <c r="XEI2200" s="73"/>
      <c r="XEK2200" s="62"/>
      <c r="XEM2200" s="73"/>
      <c r="XEO2200" s="62"/>
      <c r="XEQ2200" s="73"/>
      <c r="XES2200" s="62"/>
      <c r="XEU2200" s="73"/>
      <c r="XEW2200" s="62"/>
      <c r="XEY2200" s="73"/>
      <c r="XFA2200" s="62"/>
      <c r="XFC2200" s="73"/>
    </row>
    <row r="2201" spans="1:1023 1025:2047 2049:3071 3073:4095 4097:5119 5121:6143 6145:7167 7169:8191 8193:9215 9217:10239 10241:11263 11265:12287 12289:13311 13313:14335 14337:15359 15361:16383" x14ac:dyDescent="0.3">
      <c r="A2201" s="62"/>
    </row>
    <row r="2202" spans="1:1023 1025:2047 2049:3071 3073:4095 4097:5119 5121:6143 6145:7167 7169:8191 8193:9215 9217:10239 10241:11263 11265:12287 12289:13311 13313:14335 14337:15359 15361:16383" ht="23.25" x14ac:dyDescent="0.35">
      <c r="B2202" s="60" t="s">
        <v>139</v>
      </c>
    </row>
  </sheetData>
  <mergeCells count="11">
    <mergeCell ref="A2196:D2196"/>
    <mergeCell ref="C6:C7"/>
    <mergeCell ref="D6:D7"/>
    <mergeCell ref="A1:D1"/>
    <mergeCell ref="A2:D2"/>
    <mergeCell ref="A3:D3"/>
    <mergeCell ref="A6:B7"/>
    <mergeCell ref="B4:C4"/>
    <mergeCell ref="D2067:D2077"/>
    <mergeCell ref="D2047:D2054"/>
    <mergeCell ref="D2112:D2119"/>
  </mergeCells>
  <phoneticPr fontId="62" type="noConversion"/>
  <dataValidations count="4">
    <dataValidation type="whole" allowBlank="1" showInputMessage="1" showErrorMessage="1" error="Nota: Ver el número correspondiente en las pestañas" sqref="D946:D960 D1628:D1634" xr:uid="{DE8BE352-3464-4BC0-A9EB-74F2D951E4D4}"/>
    <dataValidation type="date" allowBlank="1" showInputMessage="1" showErrorMessage="1" error="Solo fechas con formato dd-mm-aaaa" sqref="C946:C960 C1628:C1634" xr:uid="{3F0BC9AD-E19B-4D70-931A-C1A158725408}"/>
    <dataValidation type="textLength" operator="lessThanOrEqual" allowBlank="1" showInputMessage="1" showErrorMessage="1" sqref="B881:B887 B877:B879 B866:B875 B889:B892 B894:B924" xr:uid="{7F16B934-3029-4736-93D7-DCE24D970F06}">
      <formula1>200</formula1>
    </dataValidation>
    <dataValidation type="decimal" allowBlank="1" showInputMessage="1" showErrorMessage="1" error="Solo se permiten números y decimales" sqref="D961:D969 D866:D945 D1534:D1541" xr:uid="{955B5ED6-61DE-43B5-B84F-B12E8D9F97CC}"/>
  </dataValidations>
  <printOptions horizontalCentered="1"/>
  <pageMargins left="0.39370078740157483" right="0.39370078740157483" top="0.74803149606299213" bottom="0.74803149606299213" header="0.31496062992125984" footer="0.31496062992125984"/>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14999847407452621"/>
  </sheetPr>
  <dimension ref="A1"/>
  <sheetViews>
    <sheetView view="pageBreakPreview" zoomScale="154" zoomScaleNormal="100" zoomScaleSheetLayoutView="154" workbookViewId="0">
      <selection activeCell="T27" sqref="T27"/>
    </sheetView>
  </sheetViews>
  <sheetFormatPr baseColWidth="10" defaultRowHeight="15" x14ac:dyDescent="0.25"/>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14999847407452621"/>
  </sheetPr>
  <dimension ref="A1:F124"/>
  <sheetViews>
    <sheetView view="pageBreakPreview" topLeftCell="A79" zoomScaleNormal="100" zoomScaleSheetLayoutView="100" workbookViewId="0">
      <selection activeCell="T27" sqref="T27"/>
    </sheetView>
  </sheetViews>
  <sheetFormatPr baseColWidth="10" defaultColWidth="11.28515625" defaultRowHeight="16.5" x14ac:dyDescent="0.3"/>
  <cols>
    <col min="1" max="1" width="6.7109375" style="1" customWidth="1"/>
    <col min="2" max="2" width="25.7109375" style="1" customWidth="1"/>
    <col min="3" max="3" width="23.7109375" style="1" customWidth="1"/>
    <col min="4" max="4" width="23.28515625" style="213" customWidth="1"/>
    <col min="5" max="5" width="23" style="1" customWidth="1"/>
    <col min="6" max="6" width="168.85546875" style="1" customWidth="1"/>
    <col min="7" max="16384" width="11.28515625" style="1"/>
  </cols>
  <sheetData>
    <row r="1" spans="1:5" x14ac:dyDescent="0.3">
      <c r="A1" s="265" t="str">
        <f>'[2]ETCA-I-01'!A1:G1</f>
        <v xml:space="preserve">Comision Estatal del Agua  </v>
      </c>
      <c r="B1" s="265"/>
      <c r="C1" s="265"/>
      <c r="D1" s="265"/>
      <c r="E1" s="265"/>
    </row>
    <row r="2" spans="1:5" x14ac:dyDescent="0.3">
      <c r="A2" s="279" t="s">
        <v>169</v>
      </c>
      <c r="B2" s="279"/>
      <c r="C2" s="279"/>
      <c r="D2" s="279"/>
      <c r="E2" s="279"/>
    </row>
    <row r="3" spans="1:5" x14ac:dyDescent="0.3">
      <c r="A3" s="279" t="str">
        <f>'ETCA-IV-04'!A3:D3</f>
        <v>Al 30 de Junio de 2020</v>
      </c>
      <c r="B3" s="279"/>
      <c r="C3" s="279"/>
      <c r="D3" s="279"/>
      <c r="E3" s="279"/>
    </row>
    <row r="4" spans="1:5" x14ac:dyDescent="0.3">
      <c r="A4" s="8"/>
      <c r="B4" s="279" t="s">
        <v>123</v>
      </c>
      <c r="C4" s="279"/>
      <c r="D4" s="279"/>
      <c r="E4" s="11"/>
    </row>
    <row r="5" spans="1:5" x14ac:dyDescent="0.3">
      <c r="A5" s="8"/>
      <c r="B5" s="41"/>
      <c r="C5" s="41"/>
      <c r="D5" s="209"/>
      <c r="E5" s="11"/>
    </row>
    <row r="6" spans="1:5" ht="33" customHeight="1" x14ac:dyDescent="0.3">
      <c r="A6" s="361" t="s">
        <v>170</v>
      </c>
      <c r="B6" s="362"/>
      <c r="C6" s="362"/>
      <c r="D6" s="362"/>
      <c r="E6" s="363"/>
    </row>
    <row r="7" spans="1:5" ht="18" x14ac:dyDescent="0.3">
      <c r="A7" s="364" t="s">
        <v>125</v>
      </c>
      <c r="B7" s="364"/>
      <c r="C7" s="364"/>
      <c r="D7" s="364"/>
      <c r="E7" s="365" t="s">
        <v>168</v>
      </c>
    </row>
    <row r="8" spans="1:5" x14ac:dyDescent="0.3">
      <c r="A8" s="140"/>
      <c r="B8" s="139" t="s">
        <v>126</v>
      </c>
      <c r="C8" s="139" t="s">
        <v>127</v>
      </c>
      <c r="D8" s="210" t="s">
        <v>8</v>
      </c>
      <c r="E8" s="365"/>
    </row>
    <row r="9" spans="1:5" x14ac:dyDescent="0.3">
      <c r="A9" s="5">
        <v>1</v>
      </c>
      <c r="B9" s="30" t="s">
        <v>273</v>
      </c>
      <c r="C9" s="30">
        <v>4038052957</v>
      </c>
      <c r="D9" s="215">
        <v>445062.04</v>
      </c>
      <c r="E9" s="30" t="s">
        <v>274</v>
      </c>
    </row>
    <row r="10" spans="1:5" x14ac:dyDescent="0.3">
      <c r="A10" s="5">
        <v>2</v>
      </c>
      <c r="B10" s="30" t="s">
        <v>273</v>
      </c>
      <c r="C10" s="30">
        <v>4038052940</v>
      </c>
      <c r="D10" s="215">
        <v>93231.71</v>
      </c>
      <c r="E10" s="30" t="s">
        <v>274</v>
      </c>
    </row>
    <row r="11" spans="1:5" x14ac:dyDescent="0.3">
      <c r="A11" s="5">
        <v>3</v>
      </c>
      <c r="B11" s="30" t="s">
        <v>227</v>
      </c>
      <c r="C11" s="30" t="s">
        <v>275</v>
      </c>
      <c r="D11" s="215">
        <v>31866.76</v>
      </c>
      <c r="E11" s="30" t="s">
        <v>274</v>
      </c>
    </row>
    <row r="12" spans="1:5" x14ac:dyDescent="0.3">
      <c r="A12" s="5">
        <v>4</v>
      </c>
      <c r="B12" s="30" t="s">
        <v>227</v>
      </c>
      <c r="C12" s="30" t="s">
        <v>276</v>
      </c>
      <c r="D12" s="215">
        <v>17125.330000000002</v>
      </c>
      <c r="E12" s="30" t="s">
        <v>274</v>
      </c>
    </row>
    <row r="13" spans="1:5" x14ac:dyDescent="0.3">
      <c r="A13" s="5">
        <v>5</v>
      </c>
      <c r="B13" s="30" t="s">
        <v>227</v>
      </c>
      <c r="C13" s="30" t="s">
        <v>277</v>
      </c>
      <c r="D13" s="215">
        <v>30003.24</v>
      </c>
      <c r="E13" s="30" t="s">
        <v>274</v>
      </c>
    </row>
    <row r="14" spans="1:5" x14ac:dyDescent="0.3">
      <c r="A14" s="5">
        <v>6</v>
      </c>
      <c r="B14" s="30" t="s">
        <v>227</v>
      </c>
      <c r="C14" s="30" t="s">
        <v>278</v>
      </c>
      <c r="D14" s="215">
        <v>15059.92</v>
      </c>
      <c r="E14" s="30" t="s">
        <v>274</v>
      </c>
    </row>
    <row r="15" spans="1:5" x14ac:dyDescent="0.3">
      <c r="A15" s="5">
        <v>7</v>
      </c>
      <c r="B15" s="30" t="s">
        <v>227</v>
      </c>
      <c r="C15" s="30" t="s">
        <v>279</v>
      </c>
      <c r="D15" s="215">
        <v>15031.94</v>
      </c>
      <c r="E15" s="30" t="s">
        <v>274</v>
      </c>
    </row>
    <row r="16" spans="1:5" x14ac:dyDescent="0.3">
      <c r="A16" s="5">
        <v>8</v>
      </c>
      <c r="B16" s="30" t="s">
        <v>227</v>
      </c>
      <c r="C16" s="30" t="s">
        <v>280</v>
      </c>
      <c r="D16" s="215">
        <v>223761.57</v>
      </c>
      <c r="E16" s="30" t="s">
        <v>274</v>
      </c>
    </row>
    <row r="17" spans="1:5" x14ac:dyDescent="0.3">
      <c r="A17" s="5">
        <v>9</v>
      </c>
      <c r="B17" s="30" t="s">
        <v>227</v>
      </c>
      <c r="C17" s="30" t="s">
        <v>281</v>
      </c>
      <c r="D17" s="215">
        <v>21805.94</v>
      </c>
      <c r="E17" s="30" t="s">
        <v>274</v>
      </c>
    </row>
    <row r="18" spans="1:5" x14ac:dyDescent="0.3">
      <c r="A18" s="5">
        <v>10</v>
      </c>
      <c r="B18" s="30" t="s">
        <v>227</v>
      </c>
      <c r="C18" s="30" t="s">
        <v>282</v>
      </c>
      <c r="D18" s="215">
        <v>19380</v>
      </c>
      <c r="E18" s="30" t="s">
        <v>274</v>
      </c>
    </row>
    <row r="19" spans="1:5" x14ac:dyDescent="0.3">
      <c r="A19" s="5">
        <v>11</v>
      </c>
      <c r="B19" s="30" t="s">
        <v>227</v>
      </c>
      <c r="C19" s="30" t="s">
        <v>283</v>
      </c>
      <c r="D19" s="215">
        <v>15068.28</v>
      </c>
      <c r="E19" s="30" t="s">
        <v>274</v>
      </c>
    </row>
    <row r="20" spans="1:5" x14ac:dyDescent="0.3">
      <c r="A20" s="5">
        <v>12</v>
      </c>
      <c r="B20" s="30" t="s">
        <v>227</v>
      </c>
      <c r="C20" s="30" t="s">
        <v>284</v>
      </c>
      <c r="D20" s="215">
        <v>15085.79</v>
      </c>
      <c r="E20" s="30" t="s">
        <v>274</v>
      </c>
    </row>
    <row r="21" spans="1:5" x14ac:dyDescent="0.3">
      <c r="A21" s="5">
        <v>13</v>
      </c>
      <c r="B21" s="30" t="s">
        <v>227</v>
      </c>
      <c r="C21" s="30" t="s">
        <v>285</v>
      </c>
      <c r="D21" s="215">
        <v>15068.34</v>
      </c>
      <c r="E21" s="30" t="s">
        <v>274</v>
      </c>
    </row>
    <row r="22" spans="1:5" x14ac:dyDescent="0.3">
      <c r="A22" s="5">
        <v>14</v>
      </c>
      <c r="B22" s="30" t="s">
        <v>227</v>
      </c>
      <c r="C22" s="30" t="s">
        <v>286</v>
      </c>
      <c r="D22" s="215">
        <v>75752.929999999993</v>
      </c>
      <c r="E22" s="30" t="s">
        <v>274</v>
      </c>
    </row>
    <row r="23" spans="1:5" x14ac:dyDescent="0.3">
      <c r="A23" s="5">
        <v>15</v>
      </c>
      <c r="B23" s="30" t="s">
        <v>227</v>
      </c>
      <c r="C23" s="30" t="s">
        <v>287</v>
      </c>
      <c r="D23" s="215">
        <v>15175.23</v>
      </c>
      <c r="E23" s="30" t="s">
        <v>274</v>
      </c>
    </row>
    <row r="24" spans="1:5" x14ac:dyDescent="0.3">
      <c r="A24" s="5">
        <v>16</v>
      </c>
      <c r="B24" s="30" t="s">
        <v>227</v>
      </c>
      <c r="C24" s="30" t="s">
        <v>288</v>
      </c>
      <c r="D24" s="215">
        <v>17801.2</v>
      </c>
      <c r="E24" s="30" t="s">
        <v>274</v>
      </c>
    </row>
    <row r="25" spans="1:5" x14ac:dyDescent="0.3">
      <c r="A25" s="5">
        <v>17</v>
      </c>
      <c r="B25" s="30" t="s">
        <v>227</v>
      </c>
      <c r="C25" s="30" t="s">
        <v>289</v>
      </c>
      <c r="D25" s="215">
        <v>20007.28</v>
      </c>
      <c r="E25" s="30" t="s">
        <v>290</v>
      </c>
    </row>
    <row r="26" spans="1:5" x14ac:dyDescent="0.3">
      <c r="A26" s="5">
        <v>18</v>
      </c>
      <c r="B26" s="30" t="s">
        <v>227</v>
      </c>
      <c r="C26" s="30" t="s">
        <v>291</v>
      </c>
      <c r="D26" s="215">
        <v>20007.189999999999</v>
      </c>
      <c r="E26" s="30" t="s">
        <v>290</v>
      </c>
    </row>
    <row r="27" spans="1:5" x14ac:dyDescent="0.3">
      <c r="A27" s="5">
        <v>19</v>
      </c>
      <c r="B27" s="30" t="s">
        <v>227</v>
      </c>
      <c r="C27" s="30" t="s">
        <v>292</v>
      </c>
      <c r="D27" s="215">
        <v>15008.08</v>
      </c>
      <c r="E27" s="30" t="s">
        <v>290</v>
      </c>
    </row>
    <row r="28" spans="1:5" x14ac:dyDescent="0.3">
      <c r="A28" s="5">
        <v>20</v>
      </c>
      <c r="B28" s="30" t="s">
        <v>227</v>
      </c>
      <c r="C28" s="30" t="s">
        <v>293</v>
      </c>
      <c r="D28" s="215">
        <v>16155.39</v>
      </c>
      <c r="E28" s="30" t="s">
        <v>290</v>
      </c>
    </row>
    <row r="29" spans="1:5" x14ac:dyDescent="0.3">
      <c r="A29" s="5">
        <v>21</v>
      </c>
      <c r="B29" s="30" t="s">
        <v>227</v>
      </c>
      <c r="C29" s="30" t="s">
        <v>294</v>
      </c>
      <c r="D29" s="215">
        <v>21668.79</v>
      </c>
      <c r="E29" s="30" t="s">
        <v>290</v>
      </c>
    </row>
    <row r="30" spans="1:5" x14ac:dyDescent="0.3">
      <c r="A30" s="5">
        <v>22</v>
      </c>
      <c r="B30" s="30" t="s">
        <v>227</v>
      </c>
      <c r="C30" s="30" t="s">
        <v>295</v>
      </c>
      <c r="D30" s="215">
        <v>15006.47</v>
      </c>
      <c r="E30" s="30" t="s">
        <v>290</v>
      </c>
    </row>
    <row r="31" spans="1:5" x14ac:dyDescent="0.3">
      <c r="A31" s="5">
        <v>23</v>
      </c>
      <c r="B31" s="30" t="s">
        <v>227</v>
      </c>
      <c r="C31" s="30" t="s">
        <v>296</v>
      </c>
      <c r="D31" s="215">
        <v>20007.5</v>
      </c>
      <c r="E31" s="30" t="s">
        <v>290</v>
      </c>
    </row>
    <row r="32" spans="1:5" x14ac:dyDescent="0.3">
      <c r="A32" s="5">
        <v>24</v>
      </c>
      <c r="B32" s="30" t="s">
        <v>227</v>
      </c>
      <c r="C32" s="30" t="s">
        <v>297</v>
      </c>
      <c r="D32" s="215">
        <v>15010.46</v>
      </c>
      <c r="E32" s="30" t="s">
        <v>290</v>
      </c>
    </row>
    <row r="33" spans="1:5" x14ac:dyDescent="0.3">
      <c r="A33" s="5">
        <v>25</v>
      </c>
      <c r="B33" s="30" t="s">
        <v>227</v>
      </c>
      <c r="C33" s="30" t="s">
        <v>298</v>
      </c>
      <c r="D33" s="215">
        <v>340305.95</v>
      </c>
      <c r="E33" s="30" t="s">
        <v>299</v>
      </c>
    </row>
    <row r="34" spans="1:5" x14ac:dyDescent="0.3">
      <c r="A34" s="5">
        <v>26</v>
      </c>
      <c r="B34" s="30" t="s">
        <v>227</v>
      </c>
      <c r="C34" s="30" t="s">
        <v>300</v>
      </c>
      <c r="D34" s="215">
        <v>25866.57</v>
      </c>
      <c r="E34" s="30" t="s">
        <v>290</v>
      </c>
    </row>
    <row r="35" spans="1:5" x14ac:dyDescent="0.3">
      <c r="A35" s="5">
        <v>27</v>
      </c>
      <c r="B35" s="30" t="s">
        <v>227</v>
      </c>
      <c r="C35" s="30" t="s">
        <v>301</v>
      </c>
      <c r="D35" s="215">
        <v>20007.79</v>
      </c>
      <c r="E35" s="30" t="s">
        <v>290</v>
      </c>
    </row>
    <row r="36" spans="1:5" x14ac:dyDescent="0.3">
      <c r="A36" s="5">
        <v>28</v>
      </c>
      <c r="B36" s="30" t="s">
        <v>227</v>
      </c>
      <c r="C36" s="30" t="s">
        <v>302</v>
      </c>
      <c r="D36" s="215">
        <v>20014.13</v>
      </c>
      <c r="E36" s="30" t="s">
        <v>290</v>
      </c>
    </row>
    <row r="37" spans="1:5" x14ac:dyDescent="0.3">
      <c r="A37" s="5">
        <v>29</v>
      </c>
      <c r="B37" s="30" t="s">
        <v>227</v>
      </c>
      <c r="C37" s="30" t="s">
        <v>303</v>
      </c>
      <c r="D37" s="215">
        <v>20014.32</v>
      </c>
      <c r="E37" s="30" t="s">
        <v>290</v>
      </c>
    </row>
    <row r="38" spans="1:5" x14ac:dyDescent="0.3">
      <c r="A38" s="5">
        <v>30</v>
      </c>
      <c r="B38" s="30" t="s">
        <v>227</v>
      </c>
      <c r="C38" s="30" t="s">
        <v>304</v>
      </c>
      <c r="D38" s="215">
        <v>20013.78</v>
      </c>
      <c r="E38" s="30" t="s">
        <v>290</v>
      </c>
    </row>
    <row r="39" spans="1:5" x14ac:dyDescent="0.3">
      <c r="A39" s="5">
        <v>31</v>
      </c>
      <c r="B39" s="30" t="s">
        <v>227</v>
      </c>
      <c r="C39" s="30" t="s">
        <v>305</v>
      </c>
      <c r="D39" s="215">
        <v>20059.759999999998</v>
      </c>
      <c r="E39" s="30" t="s">
        <v>290</v>
      </c>
    </row>
    <row r="40" spans="1:5" x14ac:dyDescent="0.3">
      <c r="A40" s="5">
        <v>32</v>
      </c>
      <c r="B40" s="30" t="s">
        <v>227</v>
      </c>
      <c r="C40" s="30" t="s">
        <v>306</v>
      </c>
      <c r="D40" s="215">
        <v>20007.72</v>
      </c>
      <c r="E40" s="30" t="s">
        <v>290</v>
      </c>
    </row>
    <row r="41" spans="1:5" x14ac:dyDescent="0.3">
      <c r="A41" s="5">
        <v>33</v>
      </c>
      <c r="B41" s="30" t="s">
        <v>227</v>
      </c>
      <c r="C41" s="30" t="s">
        <v>307</v>
      </c>
      <c r="D41" s="215">
        <v>20114.259999999998</v>
      </c>
      <c r="E41" s="30" t="s">
        <v>290</v>
      </c>
    </row>
    <row r="42" spans="1:5" x14ac:dyDescent="0.3">
      <c r="A42" s="5">
        <v>34</v>
      </c>
      <c r="B42" s="30" t="s">
        <v>227</v>
      </c>
      <c r="C42" s="30" t="s">
        <v>308</v>
      </c>
      <c r="D42" s="215">
        <v>20007.91</v>
      </c>
      <c r="E42" s="30" t="s">
        <v>290</v>
      </c>
    </row>
    <row r="43" spans="1:5" x14ac:dyDescent="0.3">
      <c r="A43" s="5">
        <v>35</v>
      </c>
      <c r="B43" s="30" t="s">
        <v>227</v>
      </c>
      <c r="C43" s="30" t="s">
        <v>309</v>
      </c>
      <c r="D43" s="215">
        <v>20008.2</v>
      </c>
      <c r="E43" s="30" t="s">
        <v>290</v>
      </c>
    </row>
    <row r="44" spans="1:5" x14ac:dyDescent="0.3">
      <c r="A44" s="5">
        <v>36</v>
      </c>
      <c r="B44" s="30" t="s">
        <v>227</v>
      </c>
      <c r="C44" s="30" t="s">
        <v>268</v>
      </c>
      <c r="D44" s="215">
        <v>17629.11</v>
      </c>
      <c r="E44" s="30" t="s">
        <v>267</v>
      </c>
    </row>
    <row r="45" spans="1:5" x14ac:dyDescent="0.3">
      <c r="A45" s="5">
        <v>37</v>
      </c>
      <c r="B45" s="30" t="s">
        <v>227</v>
      </c>
      <c r="C45" s="200" t="s">
        <v>310</v>
      </c>
      <c r="D45" s="215">
        <v>29349.34</v>
      </c>
      <c r="E45" s="30" t="s">
        <v>311</v>
      </c>
    </row>
    <row r="46" spans="1:5" x14ac:dyDescent="0.3">
      <c r="A46" s="5">
        <v>38</v>
      </c>
      <c r="B46" s="30" t="s">
        <v>227</v>
      </c>
      <c r="C46" s="200" t="s">
        <v>313</v>
      </c>
      <c r="D46" s="215">
        <v>7943437.3899999997</v>
      </c>
      <c r="E46" s="30" t="s">
        <v>312</v>
      </c>
    </row>
    <row r="47" spans="1:5" x14ac:dyDescent="0.3">
      <c r="A47" s="5">
        <v>39</v>
      </c>
      <c r="B47" s="30" t="s">
        <v>227</v>
      </c>
      <c r="C47" s="200" t="s">
        <v>270</v>
      </c>
      <c r="D47" s="215">
        <v>4023766.19</v>
      </c>
      <c r="E47" s="30" t="s">
        <v>314</v>
      </c>
    </row>
    <row r="48" spans="1:5" x14ac:dyDescent="0.3">
      <c r="A48" s="5">
        <v>40</v>
      </c>
      <c r="B48" s="30" t="s">
        <v>227</v>
      </c>
      <c r="C48" s="200" t="s">
        <v>315</v>
      </c>
      <c r="D48" s="215">
        <v>507927.03999999998</v>
      </c>
      <c r="E48" s="30" t="s">
        <v>274</v>
      </c>
    </row>
    <row r="49" spans="1:5" x14ac:dyDescent="0.3">
      <c r="A49" s="5">
        <v>41</v>
      </c>
      <c r="B49" s="30" t="s">
        <v>227</v>
      </c>
      <c r="C49" s="200" t="s">
        <v>316</v>
      </c>
      <c r="D49" s="215">
        <v>758639.73</v>
      </c>
      <c r="E49" s="30" t="s">
        <v>274</v>
      </c>
    </row>
    <row r="50" spans="1:5" x14ac:dyDescent="0.3">
      <c r="A50" s="5">
        <v>42</v>
      </c>
      <c r="B50" s="30" t="s">
        <v>227</v>
      </c>
      <c r="C50" s="200" t="s">
        <v>317</v>
      </c>
      <c r="D50" s="215">
        <v>74856.179999999993</v>
      </c>
      <c r="E50" s="30" t="s">
        <v>274</v>
      </c>
    </row>
    <row r="51" spans="1:5" s="203" customFormat="1" x14ac:dyDescent="0.3">
      <c r="A51" s="5">
        <v>43</v>
      </c>
      <c r="B51" s="30" t="s">
        <v>227</v>
      </c>
      <c r="C51" s="200" t="s">
        <v>318</v>
      </c>
      <c r="D51" s="215">
        <v>26257119.719999999</v>
      </c>
      <c r="E51" s="30" t="s">
        <v>271</v>
      </c>
    </row>
    <row r="52" spans="1:5" s="220" customFormat="1" ht="25.5" x14ac:dyDescent="0.3">
      <c r="A52" s="5">
        <v>44</v>
      </c>
      <c r="B52" s="217" t="s">
        <v>227</v>
      </c>
      <c r="C52" s="218" t="s">
        <v>340</v>
      </c>
      <c r="D52" s="219">
        <v>5476.16</v>
      </c>
      <c r="E52" s="217" t="s">
        <v>341</v>
      </c>
    </row>
    <row r="53" spans="1:5" s="220" customFormat="1" ht="25.5" x14ac:dyDescent="0.3">
      <c r="A53" s="5">
        <v>45</v>
      </c>
      <c r="B53" s="217" t="s">
        <v>227</v>
      </c>
      <c r="C53" s="218" t="s">
        <v>342</v>
      </c>
      <c r="D53" s="219">
        <v>69001.94</v>
      </c>
      <c r="E53" s="217" t="s">
        <v>343</v>
      </c>
    </row>
    <row r="54" spans="1:5" s="220" customFormat="1" x14ac:dyDescent="0.3">
      <c r="A54" s="5">
        <v>46</v>
      </c>
      <c r="B54" s="221" t="s">
        <v>227</v>
      </c>
      <c r="C54" s="222" t="s">
        <v>344</v>
      </c>
      <c r="D54" s="223">
        <v>115270</v>
      </c>
      <c r="E54" s="221" t="s">
        <v>345</v>
      </c>
    </row>
    <row r="55" spans="1:5" s="220" customFormat="1" x14ac:dyDescent="0.3">
      <c r="A55" s="5">
        <v>47</v>
      </c>
      <c r="B55" s="221" t="s">
        <v>227</v>
      </c>
      <c r="C55" s="222" t="s">
        <v>346</v>
      </c>
      <c r="D55" s="223">
        <v>658441.15</v>
      </c>
      <c r="E55" s="221" t="s">
        <v>347</v>
      </c>
    </row>
    <row r="56" spans="1:5" s="220" customFormat="1" x14ac:dyDescent="0.3">
      <c r="A56" s="5">
        <v>48</v>
      </c>
      <c r="B56" s="221" t="s">
        <v>227</v>
      </c>
      <c r="C56" s="222" t="s">
        <v>348</v>
      </c>
      <c r="D56" s="223">
        <v>1196640</v>
      </c>
      <c r="E56" s="221" t="s">
        <v>349</v>
      </c>
    </row>
    <row r="57" spans="1:5" s="220" customFormat="1" x14ac:dyDescent="0.3">
      <c r="A57" s="5">
        <v>49</v>
      </c>
      <c r="B57" s="221" t="s">
        <v>227</v>
      </c>
      <c r="C57" s="222" t="s">
        <v>350</v>
      </c>
      <c r="D57" s="223">
        <v>2049924</v>
      </c>
      <c r="E57" s="221" t="s">
        <v>351</v>
      </c>
    </row>
    <row r="58" spans="1:5" s="203" customFormat="1" x14ac:dyDescent="0.3">
      <c r="A58" s="5">
        <v>50</v>
      </c>
      <c r="B58" s="30" t="s">
        <v>319</v>
      </c>
      <c r="C58" s="200">
        <v>7679512</v>
      </c>
      <c r="D58" s="215">
        <v>204.45</v>
      </c>
      <c r="E58" s="30" t="s">
        <v>290</v>
      </c>
    </row>
    <row r="59" spans="1:5" s="203" customFormat="1" x14ac:dyDescent="0.3">
      <c r="A59" s="5">
        <v>51</v>
      </c>
      <c r="B59" s="30" t="s">
        <v>319</v>
      </c>
      <c r="C59" s="200">
        <v>7679539</v>
      </c>
      <c r="D59" s="215">
        <v>14543.44</v>
      </c>
      <c r="E59" s="30" t="s">
        <v>290</v>
      </c>
    </row>
    <row r="60" spans="1:5" s="203" customFormat="1" x14ac:dyDescent="0.3">
      <c r="A60" s="5">
        <v>52</v>
      </c>
      <c r="B60" s="30" t="s">
        <v>227</v>
      </c>
      <c r="C60" s="200" t="s">
        <v>320</v>
      </c>
      <c r="D60" s="215">
        <v>2531427.4900000002</v>
      </c>
      <c r="E60" s="30" t="s">
        <v>290</v>
      </c>
    </row>
    <row r="61" spans="1:5" s="203" customFormat="1" x14ac:dyDescent="0.3">
      <c r="A61" s="5">
        <v>53</v>
      </c>
      <c r="B61" s="30" t="s">
        <v>227</v>
      </c>
      <c r="C61" s="200" t="s">
        <v>321</v>
      </c>
      <c r="D61" s="215">
        <v>338425.58</v>
      </c>
      <c r="E61" s="30" t="s">
        <v>290</v>
      </c>
    </row>
    <row r="62" spans="1:5" s="206" customFormat="1" x14ac:dyDescent="0.3">
      <c r="A62" s="5">
        <v>54</v>
      </c>
      <c r="B62" s="30" t="s">
        <v>227</v>
      </c>
      <c r="C62" s="200" t="s">
        <v>322</v>
      </c>
      <c r="D62" s="215">
        <v>494855.5</v>
      </c>
      <c r="E62" s="30" t="s">
        <v>290</v>
      </c>
    </row>
    <row r="63" spans="1:5" s="206" customFormat="1" x14ac:dyDescent="0.3">
      <c r="A63" s="5">
        <v>55</v>
      </c>
      <c r="B63" s="30" t="s">
        <v>227</v>
      </c>
      <c r="C63" s="200" t="s">
        <v>323</v>
      </c>
      <c r="D63" s="215">
        <v>799644.94</v>
      </c>
      <c r="E63" s="30" t="s">
        <v>290</v>
      </c>
    </row>
    <row r="64" spans="1:5" s="206" customFormat="1" x14ac:dyDescent="0.3">
      <c r="A64" s="5">
        <v>56</v>
      </c>
      <c r="B64" s="30" t="s">
        <v>324</v>
      </c>
      <c r="C64" s="200">
        <v>7679741</v>
      </c>
      <c r="D64" s="216">
        <v>178794.76</v>
      </c>
      <c r="E64" s="30" t="s">
        <v>290</v>
      </c>
    </row>
    <row r="65" spans="1:6" s="206" customFormat="1" x14ac:dyDescent="0.3">
      <c r="A65" s="5">
        <v>57</v>
      </c>
      <c r="B65" s="30" t="s">
        <v>227</v>
      </c>
      <c r="C65" s="200" t="s">
        <v>325</v>
      </c>
      <c r="D65" s="216">
        <v>83273.990000000005</v>
      </c>
      <c r="E65" s="30" t="s">
        <v>290</v>
      </c>
    </row>
    <row r="66" spans="1:6" s="206" customFormat="1" x14ac:dyDescent="0.3">
      <c r="A66" s="5">
        <v>58</v>
      </c>
      <c r="B66" s="30" t="s">
        <v>227</v>
      </c>
      <c r="C66" s="200" t="s">
        <v>326</v>
      </c>
      <c r="D66" s="216">
        <v>55888.61</v>
      </c>
      <c r="E66" s="30" t="s">
        <v>290</v>
      </c>
    </row>
    <row r="67" spans="1:6" x14ac:dyDescent="0.3">
      <c r="A67" s="5">
        <v>59</v>
      </c>
      <c r="B67" s="30" t="s">
        <v>227</v>
      </c>
      <c r="C67" s="200" t="s">
        <v>327</v>
      </c>
      <c r="D67" s="216">
        <v>85747.49</v>
      </c>
      <c r="E67" s="30" t="s">
        <v>290</v>
      </c>
    </row>
    <row r="68" spans="1:6" s="203" customFormat="1" x14ac:dyDescent="0.3">
      <c r="A68" s="5">
        <v>60</v>
      </c>
      <c r="B68" s="30" t="s">
        <v>319</v>
      </c>
      <c r="C68" s="200">
        <v>7679482</v>
      </c>
      <c r="D68" s="216">
        <v>9680.75</v>
      </c>
      <c r="E68" s="30" t="s">
        <v>290</v>
      </c>
    </row>
    <row r="69" spans="1:6" s="203" customFormat="1" x14ac:dyDescent="0.3">
      <c r="A69" s="5">
        <v>61</v>
      </c>
      <c r="B69" s="30" t="s">
        <v>227</v>
      </c>
      <c r="C69" s="200" t="s">
        <v>329</v>
      </c>
      <c r="D69" s="216">
        <v>45827.47</v>
      </c>
      <c r="E69" s="30" t="s">
        <v>290</v>
      </c>
    </row>
    <row r="70" spans="1:6" s="203" customFormat="1" x14ac:dyDescent="0.3">
      <c r="A70" s="5">
        <v>62</v>
      </c>
      <c r="B70" s="30" t="s">
        <v>227</v>
      </c>
      <c r="C70" s="200" t="s">
        <v>330</v>
      </c>
      <c r="D70" s="216">
        <v>68780.89</v>
      </c>
      <c r="E70" s="30" t="s">
        <v>290</v>
      </c>
    </row>
    <row r="71" spans="1:6" s="203" customFormat="1" x14ac:dyDescent="0.3">
      <c r="A71" s="5">
        <v>63</v>
      </c>
      <c r="B71" s="30" t="s">
        <v>331</v>
      </c>
      <c r="C71" s="200" t="s">
        <v>332</v>
      </c>
      <c r="D71" s="216">
        <v>2343521.16</v>
      </c>
      <c r="E71" s="30" t="s">
        <v>290</v>
      </c>
    </row>
    <row r="72" spans="1:6" s="203" customFormat="1" x14ac:dyDescent="0.3">
      <c r="A72" s="5">
        <v>64</v>
      </c>
      <c r="B72" s="30" t="s">
        <v>227</v>
      </c>
      <c r="C72" s="200" t="s">
        <v>328</v>
      </c>
      <c r="D72" s="216">
        <v>112104.21</v>
      </c>
      <c r="E72" s="30" t="s">
        <v>290</v>
      </c>
    </row>
    <row r="73" spans="1:6" s="203" customFormat="1" x14ac:dyDescent="0.3">
      <c r="A73" s="5">
        <v>65</v>
      </c>
      <c r="B73" s="30" t="s">
        <v>227</v>
      </c>
      <c r="C73" s="200" t="s">
        <v>333</v>
      </c>
      <c r="D73" s="216">
        <v>19774.95</v>
      </c>
      <c r="E73" s="30" t="s">
        <v>290</v>
      </c>
    </row>
    <row r="74" spans="1:6" s="203" customFormat="1" x14ac:dyDescent="0.3">
      <c r="A74" s="5">
        <v>66</v>
      </c>
      <c r="B74" s="30" t="s">
        <v>227</v>
      </c>
      <c r="C74" s="200" t="s">
        <v>334</v>
      </c>
      <c r="D74" s="216">
        <v>347248.98</v>
      </c>
      <c r="E74" s="30" t="s">
        <v>290</v>
      </c>
    </row>
    <row r="75" spans="1:6" s="203" customFormat="1" x14ac:dyDescent="0.3">
      <c r="A75" s="5">
        <v>67</v>
      </c>
      <c r="B75" s="30" t="s">
        <v>227</v>
      </c>
      <c r="C75" s="200" t="s">
        <v>335</v>
      </c>
      <c r="D75" s="216">
        <v>34000</v>
      </c>
      <c r="E75" s="30" t="s">
        <v>290</v>
      </c>
    </row>
    <row r="76" spans="1:6" s="4" customFormat="1" ht="18.75" customHeight="1" x14ac:dyDescent="0.25">
      <c r="A76" s="141"/>
      <c r="B76" s="142"/>
      <c r="C76" s="146" t="s">
        <v>25</v>
      </c>
      <c r="D76" s="212">
        <f>SUM(D9:D75)</f>
        <v>53026794.379999995</v>
      </c>
      <c r="E76" s="143"/>
      <c r="F76" s="145" t="str">
        <f>IF(D76='[2]ETCA-I-02'!$B$10,"","VALOR INCORRECTO, DEBE SER IGUAL A LO REPORTADO EN ETCA-I-02 EN LA CUENTA a2) BANCOS/TESORERÍA")</f>
        <v/>
      </c>
    </row>
    <row r="77" spans="1:6" s="62" customFormat="1" ht="15" customHeight="1" x14ac:dyDescent="0.2">
      <c r="A77" s="3" t="s">
        <v>1</v>
      </c>
      <c r="D77" s="15"/>
    </row>
    <row r="78" spans="1:6" x14ac:dyDescent="0.3">
      <c r="A78" s="3" t="s">
        <v>175</v>
      </c>
    </row>
    <row r="79" spans="1:6" s="62" customFormat="1" ht="12.75" x14ac:dyDescent="0.2">
      <c r="A79" s="3" t="s">
        <v>174</v>
      </c>
      <c r="D79" s="15"/>
    </row>
    <row r="81" spans="1:6" ht="33" customHeight="1" x14ac:dyDescent="0.3">
      <c r="A81" s="361" t="s">
        <v>171</v>
      </c>
      <c r="B81" s="362"/>
      <c r="C81" s="362"/>
      <c r="D81" s="362"/>
      <c r="E81" s="363"/>
    </row>
    <row r="82" spans="1:6" ht="18" x14ac:dyDescent="0.3">
      <c r="A82" s="364" t="s">
        <v>125</v>
      </c>
      <c r="B82" s="364"/>
      <c r="C82" s="364"/>
      <c r="D82" s="364"/>
      <c r="E82" s="365" t="s">
        <v>168</v>
      </c>
    </row>
    <row r="83" spans="1:6" x14ac:dyDescent="0.3">
      <c r="A83" s="140"/>
      <c r="B83" s="139" t="s">
        <v>126</v>
      </c>
      <c r="C83" s="139" t="s">
        <v>127</v>
      </c>
      <c r="D83" s="210" t="s">
        <v>8</v>
      </c>
      <c r="E83" s="365"/>
    </row>
    <row r="84" spans="1:6" x14ac:dyDescent="0.3">
      <c r="A84" s="5">
        <v>1</v>
      </c>
      <c r="B84" s="30" t="s">
        <v>227</v>
      </c>
      <c r="C84" s="30">
        <v>2047875177</v>
      </c>
      <c r="D84" s="30">
        <v>2464139.0499999998</v>
      </c>
      <c r="E84" s="30" t="s">
        <v>274</v>
      </c>
    </row>
    <row r="85" spans="1:6" x14ac:dyDescent="0.3">
      <c r="A85" s="5">
        <v>2</v>
      </c>
      <c r="B85" s="30" t="s">
        <v>227</v>
      </c>
      <c r="C85" s="30">
        <v>2047401612</v>
      </c>
      <c r="D85" s="30">
        <v>5024955.32</v>
      </c>
      <c r="E85" s="30" t="s">
        <v>290</v>
      </c>
    </row>
    <row r="86" spans="1:6" x14ac:dyDescent="0.3">
      <c r="A86" s="5">
        <v>3</v>
      </c>
      <c r="B86" s="30" t="s">
        <v>227</v>
      </c>
      <c r="C86" s="30">
        <v>2050209937</v>
      </c>
      <c r="D86" s="30">
        <v>6298793.4400000004</v>
      </c>
      <c r="E86" s="30" t="s">
        <v>274</v>
      </c>
    </row>
    <row r="87" spans="1:6" x14ac:dyDescent="0.3">
      <c r="A87" s="5">
        <v>4</v>
      </c>
      <c r="B87" s="30" t="s">
        <v>227</v>
      </c>
      <c r="C87" s="30">
        <v>2050209961</v>
      </c>
      <c r="D87" s="30">
        <v>233591.98</v>
      </c>
      <c r="E87" s="30" t="s">
        <v>274</v>
      </c>
    </row>
    <row r="88" spans="1:6" x14ac:dyDescent="0.3">
      <c r="A88" s="5">
        <v>5</v>
      </c>
      <c r="B88" s="30" t="s">
        <v>227</v>
      </c>
      <c r="C88" s="30" t="s">
        <v>336</v>
      </c>
      <c r="D88" s="30">
        <v>959506.09</v>
      </c>
      <c r="E88" s="30" t="s">
        <v>290</v>
      </c>
    </row>
    <row r="89" spans="1:6" x14ac:dyDescent="0.3">
      <c r="A89" s="5"/>
      <c r="B89" s="30"/>
      <c r="C89" s="30"/>
      <c r="D89" s="211"/>
      <c r="E89" s="30"/>
    </row>
    <row r="90" spans="1:6" ht="18.75" x14ac:dyDescent="0.3">
      <c r="A90" s="141"/>
      <c r="B90" s="142"/>
      <c r="C90" s="146" t="s">
        <v>25</v>
      </c>
      <c r="D90" s="212">
        <f>SUM(D84:D89)</f>
        <v>14980985.880000001</v>
      </c>
      <c r="E90" s="143"/>
      <c r="F90" s="145" t="str">
        <f>IF(D90='[2]ETCA-I-02'!$B$12,"","VALOR INCORRECTO, DEBE SER IGUAL A LO REPORTADO EN ETCA-I-02 EN LA CUENTA a4) INVERSIONES TEMPORALES (HASTA 3 MESES)")</f>
        <v/>
      </c>
    </row>
    <row r="92" spans="1:6" ht="33.75" customHeight="1" x14ac:dyDescent="0.3">
      <c r="A92" s="361" t="s">
        <v>172</v>
      </c>
      <c r="B92" s="362"/>
      <c r="C92" s="362"/>
      <c r="D92" s="362"/>
      <c r="E92" s="363"/>
    </row>
    <row r="93" spans="1:6" ht="18" customHeight="1" x14ac:dyDescent="0.3">
      <c r="A93" s="364" t="s">
        <v>125</v>
      </c>
      <c r="B93" s="364"/>
      <c r="C93" s="364"/>
      <c r="D93" s="364"/>
      <c r="E93" s="365" t="s">
        <v>168</v>
      </c>
    </row>
    <row r="94" spans="1:6" x14ac:dyDescent="0.3">
      <c r="A94" s="140"/>
      <c r="B94" s="139" t="s">
        <v>126</v>
      </c>
      <c r="C94" s="139" t="s">
        <v>127</v>
      </c>
      <c r="D94" s="210" t="s">
        <v>8</v>
      </c>
      <c r="E94" s="365"/>
    </row>
    <row r="95" spans="1:6" x14ac:dyDescent="0.3">
      <c r="A95" s="5">
        <v>1</v>
      </c>
      <c r="B95" s="30"/>
      <c r="C95" s="30"/>
      <c r="D95" s="211"/>
      <c r="E95" s="30"/>
    </row>
    <row r="96" spans="1:6" x14ac:dyDescent="0.3">
      <c r="A96" s="5">
        <v>2</v>
      </c>
      <c r="B96" s="30"/>
      <c r="C96" s="30"/>
      <c r="D96" s="211"/>
      <c r="E96" s="30"/>
    </row>
    <row r="97" spans="1:6" x14ac:dyDescent="0.3">
      <c r="A97" s="5">
        <v>3</v>
      </c>
      <c r="B97" s="30"/>
      <c r="C97" s="30"/>
      <c r="D97" s="211"/>
      <c r="E97" s="30"/>
    </row>
    <row r="98" spans="1:6" x14ac:dyDescent="0.3">
      <c r="A98" s="5">
        <v>4</v>
      </c>
      <c r="B98" s="366" t="s">
        <v>337</v>
      </c>
      <c r="C98" s="367"/>
      <c r="D98" s="367"/>
      <c r="E98" s="368"/>
    </row>
    <row r="99" spans="1:6" x14ac:dyDescent="0.3">
      <c r="A99" s="5">
        <v>5</v>
      </c>
      <c r="B99" s="30"/>
      <c r="C99" s="30"/>
      <c r="D99" s="211"/>
      <c r="E99" s="30"/>
    </row>
    <row r="100" spans="1:6" x14ac:dyDescent="0.3">
      <c r="A100" s="5">
        <v>6</v>
      </c>
      <c r="B100" s="30"/>
      <c r="C100" s="30"/>
      <c r="D100" s="211"/>
      <c r="E100" s="30"/>
    </row>
    <row r="101" spans="1:6" x14ac:dyDescent="0.3">
      <c r="A101" s="5">
        <v>7</v>
      </c>
      <c r="B101" s="30"/>
      <c r="C101" s="30"/>
      <c r="D101" s="211"/>
      <c r="E101" s="30"/>
    </row>
    <row r="102" spans="1:6" x14ac:dyDescent="0.3">
      <c r="A102" s="5">
        <v>8</v>
      </c>
      <c r="B102" s="30"/>
      <c r="C102" s="30"/>
      <c r="D102" s="211"/>
      <c r="E102" s="30"/>
    </row>
    <row r="103" spans="1:6" x14ac:dyDescent="0.3">
      <c r="A103" s="5">
        <v>9</v>
      </c>
      <c r="B103" s="30"/>
      <c r="C103" s="30"/>
      <c r="D103" s="211"/>
      <c r="E103" s="30"/>
    </row>
    <row r="104" spans="1:6" ht="18.75" x14ac:dyDescent="0.3">
      <c r="A104" s="141"/>
      <c r="B104" s="142"/>
      <c r="C104" s="146" t="s">
        <v>25</v>
      </c>
      <c r="D104" s="212">
        <f>SUM(D95:D103)</f>
        <v>0</v>
      </c>
      <c r="E104" s="143"/>
      <c r="F104" s="145" t="str">
        <f>IF(D104='[2]ETCA-I-02'!$B$17,"","VALOR INCORRECTO, DEBE SER IGUAL A LO REPORTADO EN ETCA-I-02 EN LA CUENTA b1) INVERSIONES FINANCIERAS DE CORTO PLAZO")</f>
        <v/>
      </c>
    </row>
    <row r="106" spans="1:6" ht="33.75" customHeight="1" x14ac:dyDescent="0.3">
      <c r="A106" s="361" t="s">
        <v>173</v>
      </c>
      <c r="B106" s="362"/>
      <c r="C106" s="362"/>
      <c r="D106" s="362"/>
      <c r="E106" s="363"/>
    </row>
    <row r="107" spans="1:6" ht="18" x14ac:dyDescent="0.3">
      <c r="A107" s="364" t="s">
        <v>125</v>
      </c>
      <c r="B107" s="364"/>
      <c r="C107" s="364"/>
      <c r="D107" s="364"/>
      <c r="E107" s="365" t="s">
        <v>168</v>
      </c>
    </row>
    <row r="108" spans="1:6" x14ac:dyDescent="0.3">
      <c r="A108" s="140"/>
      <c r="B108" s="139" t="s">
        <v>126</v>
      </c>
      <c r="C108" s="139" t="s">
        <v>127</v>
      </c>
      <c r="D108" s="210" t="s">
        <v>8</v>
      </c>
      <c r="E108" s="365"/>
    </row>
    <row r="109" spans="1:6" x14ac:dyDescent="0.3">
      <c r="A109" s="5">
        <v>1</v>
      </c>
      <c r="B109" s="30"/>
      <c r="C109" s="30"/>
      <c r="D109" s="211"/>
      <c r="E109" s="30"/>
    </row>
    <row r="110" spans="1:6" x14ac:dyDescent="0.3">
      <c r="A110" s="5">
        <v>2</v>
      </c>
      <c r="B110" s="30"/>
      <c r="C110" s="30"/>
      <c r="D110" s="211"/>
      <c r="E110" s="30"/>
    </row>
    <row r="111" spans="1:6" x14ac:dyDescent="0.3">
      <c r="A111" s="5">
        <v>3</v>
      </c>
      <c r="B111" s="30"/>
      <c r="C111" s="30"/>
      <c r="D111" s="211"/>
      <c r="E111" s="30"/>
    </row>
    <row r="112" spans="1:6" x14ac:dyDescent="0.3">
      <c r="A112" s="5">
        <v>4</v>
      </c>
      <c r="B112" s="366" t="s">
        <v>337</v>
      </c>
      <c r="C112" s="367"/>
      <c r="D112" s="367"/>
      <c r="E112" s="368"/>
    </row>
    <row r="113" spans="1:6" x14ac:dyDescent="0.3">
      <c r="A113" s="5">
        <v>5</v>
      </c>
      <c r="B113" s="30"/>
      <c r="C113" s="30"/>
      <c r="D113" s="211"/>
      <c r="E113" s="30"/>
    </row>
    <row r="114" spans="1:6" x14ac:dyDescent="0.3">
      <c r="A114" s="5">
        <v>6</v>
      </c>
      <c r="B114" s="30"/>
      <c r="C114" s="30"/>
      <c r="D114" s="211"/>
      <c r="E114" s="30"/>
    </row>
    <row r="115" spans="1:6" x14ac:dyDescent="0.3">
      <c r="A115" s="5">
        <v>7</v>
      </c>
      <c r="B115" s="30"/>
      <c r="C115" s="30"/>
      <c r="D115" s="211"/>
      <c r="E115" s="30"/>
    </row>
    <row r="116" spans="1:6" x14ac:dyDescent="0.3">
      <c r="A116" s="5">
        <v>8</v>
      </c>
      <c r="B116" s="30"/>
      <c r="C116" s="30"/>
      <c r="D116" s="211"/>
      <c r="E116" s="30"/>
    </row>
    <row r="117" spans="1:6" x14ac:dyDescent="0.3">
      <c r="A117" s="5">
        <v>9</v>
      </c>
      <c r="B117" s="30"/>
      <c r="C117" s="30"/>
      <c r="D117" s="211"/>
      <c r="E117" s="30"/>
    </row>
    <row r="118" spans="1:6" ht="18.75" x14ac:dyDescent="0.3">
      <c r="A118" s="141"/>
      <c r="B118" s="142"/>
      <c r="C118" s="146" t="s">
        <v>25</v>
      </c>
      <c r="D118" s="212">
        <f>SUM(D109:D117)</f>
        <v>0</v>
      </c>
      <c r="E118" s="143"/>
      <c r="F118" s="145" t="str">
        <f>IF(D118='[2]ETCA-I-02'!$B$47,"","VALOR INCORRECTO, DEBE SER IGUAL A LO REPORTADO EN ETCA-I-02 EN LA CUENTA a) INVERSIONES FINANCIERAS A LARGO PLAZO")</f>
        <v/>
      </c>
    </row>
    <row r="119" spans="1:6" x14ac:dyDescent="0.3">
      <c r="A119" s="3" t="s">
        <v>1</v>
      </c>
      <c r="B119" s="62"/>
    </row>
    <row r="120" spans="1:6" x14ac:dyDescent="0.3">
      <c r="A120" s="3" t="s">
        <v>175</v>
      </c>
      <c r="B120" s="62"/>
    </row>
    <row r="121" spans="1:6" x14ac:dyDescent="0.3">
      <c r="A121" s="3" t="s">
        <v>174</v>
      </c>
      <c r="B121" s="62"/>
      <c r="C121" s="62"/>
      <c r="D121" s="15"/>
      <c r="E121" s="62"/>
    </row>
    <row r="122" spans="1:6" x14ac:dyDescent="0.3">
      <c r="A122" s="62"/>
      <c r="B122" s="62"/>
      <c r="C122" s="62"/>
      <c r="D122" s="15"/>
      <c r="E122" s="62"/>
    </row>
    <row r="123" spans="1:6" ht="39" customHeight="1" x14ac:dyDescent="0.3">
      <c r="A123" s="144"/>
      <c r="B123" s="144"/>
      <c r="C123" s="144"/>
      <c r="D123" s="214"/>
      <c r="E123" s="144"/>
    </row>
    <row r="124" spans="1:6" ht="15.75" customHeight="1" x14ac:dyDescent="0.3">
      <c r="A124" s="144"/>
      <c r="B124" s="144"/>
      <c r="C124" s="144"/>
      <c r="D124" s="214"/>
      <c r="E124" s="144"/>
    </row>
  </sheetData>
  <mergeCells count="18">
    <mergeCell ref="A93:D93"/>
    <mergeCell ref="E93:E94"/>
    <mergeCell ref="A82:D82"/>
    <mergeCell ref="A6:E6"/>
    <mergeCell ref="A81:E81"/>
    <mergeCell ref="E82:E83"/>
    <mergeCell ref="A92:E92"/>
    <mergeCell ref="A1:E1"/>
    <mergeCell ref="A2:E2"/>
    <mergeCell ref="A3:E3"/>
    <mergeCell ref="A7:D7"/>
    <mergeCell ref="E7:E8"/>
    <mergeCell ref="B4:D4"/>
    <mergeCell ref="A106:E106"/>
    <mergeCell ref="A107:D107"/>
    <mergeCell ref="E107:E108"/>
    <mergeCell ref="B98:E98"/>
    <mergeCell ref="B112:E112"/>
  </mergeCells>
  <printOptions horizontalCentered="1"/>
  <pageMargins left="0.39370078740157483" right="0.39370078740157483" top="0.74803149606299213" bottom="0.74803149606299213" header="0.31496062992125984" footer="0.31496062992125984"/>
  <pageSetup scale="80" orientation="portrait" r:id="rId1"/>
  <rowBreaks count="1" manualBreakCount="1">
    <brk id="91" max="4"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C528-ABDC-4856-9D61-503DDE6E8A61}">
  <dimension ref="A1:X635"/>
  <sheetViews>
    <sheetView zoomScale="90" zoomScaleNormal="90" workbookViewId="0">
      <pane ySplit="2" topLeftCell="A616" activePane="bottomLeft" state="frozen"/>
      <selection pane="bottomLeft" activeCell="Z646" sqref="Z646"/>
    </sheetView>
  </sheetViews>
  <sheetFormatPr baseColWidth="10" defaultRowHeight="15" x14ac:dyDescent="0.25"/>
  <cols>
    <col min="1" max="1" width="12.140625" customWidth="1"/>
    <col min="2" max="3" width="4.5703125" hidden="1" customWidth="1"/>
    <col min="4" max="4" width="8.5703125" bestFit="1" customWidth="1"/>
    <col min="5" max="5" width="8.7109375" bestFit="1" customWidth="1"/>
    <col min="6" max="8" width="8.5703125" bestFit="1" customWidth="1"/>
    <col min="9" max="9" width="12.85546875" style="204" bestFit="1" customWidth="1"/>
    <col min="10" max="10" width="12.85546875" bestFit="1" customWidth="1"/>
    <col min="11" max="11" width="10.5703125" bestFit="1" customWidth="1"/>
    <col min="12" max="13" width="12.85546875" bestFit="1" customWidth="1"/>
    <col min="14" max="14" width="15" bestFit="1" customWidth="1"/>
    <col min="15" max="15" width="10.5703125" bestFit="1" customWidth="1"/>
    <col min="16" max="16" width="16" bestFit="1" customWidth="1"/>
    <col min="17" max="17" width="20" customWidth="1"/>
    <col min="18" max="18" width="16" bestFit="1" customWidth="1"/>
    <col min="19" max="19" width="16.85546875" customWidth="1"/>
    <col min="20" max="22" width="16" bestFit="1" customWidth="1"/>
    <col min="23" max="23" width="14.140625" customWidth="1"/>
    <col min="24" max="24" width="14" customWidth="1"/>
  </cols>
  <sheetData>
    <row r="1" spans="1:22" ht="24.75" customHeight="1" x14ac:dyDescent="0.25">
      <c r="A1" s="138" t="s">
        <v>167</v>
      </c>
      <c r="B1" s="369" t="s">
        <v>166</v>
      </c>
      <c r="C1" s="370"/>
      <c r="D1" s="370"/>
      <c r="E1" s="370"/>
      <c r="F1" s="370"/>
      <c r="G1" s="370"/>
      <c r="H1" s="371"/>
      <c r="I1" s="372" t="s">
        <v>165</v>
      </c>
      <c r="J1" s="373"/>
      <c r="K1" s="369" t="s">
        <v>164</v>
      </c>
      <c r="L1" s="370"/>
      <c r="M1" s="370"/>
      <c r="N1" s="370"/>
      <c r="O1" s="371"/>
      <c r="P1" s="369" t="s">
        <v>163</v>
      </c>
      <c r="Q1" s="370"/>
      <c r="R1" s="370"/>
      <c r="S1" s="370"/>
      <c r="T1" s="370"/>
      <c r="U1" s="370"/>
      <c r="V1" s="371"/>
    </row>
    <row r="2" spans="1:22" ht="135" customHeight="1" x14ac:dyDescent="0.25">
      <c r="A2" s="236" t="s">
        <v>162</v>
      </c>
      <c r="B2" s="237" t="s">
        <v>161</v>
      </c>
      <c r="C2" s="238" t="s">
        <v>160</v>
      </c>
      <c r="D2" s="238" t="s">
        <v>159</v>
      </c>
      <c r="E2" s="239" t="s">
        <v>158</v>
      </c>
      <c r="F2" s="240" t="s">
        <v>157</v>
      </c>
      <c r="G2" s="240" t="s">
        <v>156</v>
      </c>
      <c r="H2" s="240" t="s">
        <v>155</v>
      </c>
      <c r="I2" s="241" t="s">
        <v>154</v>
      </c>
      <c r="J2" s="242" t="s">
        <v>153</v>
      </c>
      <c r="K2" s="243" t="s">
        <v>152</v>
      </c>
      <c r="L2" s="244" t="s">
        <v>151</v>
      </c>
      <c r="M2" s="244" t="s">
        <v>150</v>
      </c>
      <c r="N2" s="244" t="s">
        <v>149</v>
      </c>
      <c r="O2" s="245" t="s">
        <v>148</v>
      </c>
      <c r="P2" s="246" t="s">
        <v>147</v>
      </c>
      <c r="Q2" s="247" t="s">
        <v>146</v>
      </c>
      <c r="R2" s="247" t="s">
        <v>145</v>
      </c>
      <c r="S2" s="248" t="s">
        <v>144</v>
      </c>
      <c r="T2" s="248" t="s">
        <v>143</v>
      </c>
      <c r="U2" s="248" t="s">
        <v>142</v>
      </c>
      <c r="V2" s="249" t="s">
        <v>141</v>
      </c>
    </row>
    <row r="3" spans="1:22" s="204" customFormat="1" ht="15" customHeight="1" x14ac:dyDescent="0.25">
      <c r="A3" s="250" t="s">
        <v>4010</v>
      </c>
      <c r="B3" s="250">
        <v>2</v>
      </c>
      <c r="C3" s="250">
        <v>2</v>
      </c>
      <c r="D3" s="250" t="s">
        <v>4011</v>
      </c>
      <c r="E3" s="250" t="s">
        <v>4012</v>
      </c>
      <c r="F3" s="250">
        <v>287</v>
      </c>
      <c r="G3" s="250" t="s">
        <v>24</v>
      </c>
      <c r="H3" s="250">
        <v>1</v>
      </c>
      <c r="I3" s="251">
        <v>11301</v>
      </c>
      <c r="J3" s="250">
        <v>1</v>
      </c>
      <c r="K3" s="250">
        <v>20</v>
      </c>
      <c r="L3" s="250">
        <v>1</v>
      </c>
      <c r="M3" s="250">
        <v>1</v>
      </c>
      <c r="N3" s="250" t="s">
        <v>4013</v>
      </c>
      <c r="O3" s="252">
        <v>13</v>
      </c>
      <c r="P3" s="253">
        <v>999295.51783635013</v>
      </c>
      <c r="Q3" s="253">
        <v>0</v>
      </c>
      <c r="R3" s="253">
        <f t="shared" ref="R3:S18" si="0">P3+Q3</f>
        <v>999295.51783635013</v>
      </c>
      <c r="S3" s="253">
        <f t="shared" si="0"/>
        <v>999295.51783635013</v>
      </c>
      <c r="T3" s="253">
        <v>554948.72000000009</v>
      </c>
      <c r="U3" s="253">
        <v>554948.72000000009</v>
      </c>
      <c r="V3" s="253">
        <v>554948.72000000009</v>
      </c>
    </row>
    <row r="4" spans="1:22" s="204" customFormat="1" ht="15" customHeight="1" x14ac:dyDescent="0.25">
      <c r="A4" s="250" t="s">
        <v>4014</v>
      </c>
      <c r="B4" s="250">
        <v>2</v>
      </c>
      <c r="C4" s="250">
        <v>2</v>
      </c>
      <c r="D4" s="250" t="s">
        <v>4011</v>
      </c>
      <c r="E4" s="250" t="s">
        <v>4012</v>
      </c>
      <c r="F4" s="250">
        <v>287</v>
      </c>
      <c r="G4" s="250" t="s">
        <v>24</v>
      </c>
      <c r="H4" s="250">
        <v>1</v>
      </c>
      <c r="I4" s="251">
        <v>11301</v>
      </c>
      <c r="J4" s="250">
        <v>1</v>
      </c>
      <c r="K4" s="250">
        <v>20</v>
      </c>
      <c r="L4" s="250">
        <v>1</v>
      </c>
      <c r="M4" s="250">
        <v>1</v>
      </c>
      <c r="N4" s="250" t="s">
        <v>4013</v>
      </c>
      <c r="O4" s="250">
        <v>13</v>
      </c>
      <c r="P4" s="253">
        <v>3100683.4177139937</v>
      </c>
      <c r="Q4" s="253">
        <v>0</v>
      </c>
      <c r="R4" s="253">
        <f t="shared" si="0"/>
        <v>3100683.4177139937</v>
      </c>
      <c r="S4" s="253">
        <f t="shared" si="0"/>
        <v>3100683.4177139937</v>
      </c>
      <c r="T4" s="253">
        <v>1731155.99</v>
      </c>
      <c r="U4" s="253">
        <v>1731155.99</v>
      </c>
      <c r="V4" s="253">
        <v>1731155.99</v>
      </c>
    </row>
    <row r="5" spans="1:22" s="204" customFormat="1" ht="15" customHeight="1" x14ac:dyDescent="0.25">
      <c r="A5" s="250" t="s">
        <v>4015</v>
      </c>
      <c r="B5" s="250">
        <v>2</v>
      </c>
      <c r="C5" s="250">
        <v>2</v>
      </c>
      <c r="D5" s="250" t="s">
        <v>4011</v>
      </c>
      <c r="E5" s="250" t="s">
        <v>4012</v>
      </c>
      <c r="F5" s="250">
        <v>448</v>
      </c>
      <c r="G5" s="250" t="s">
        <v>24</v>
      </c>
      <c r="H5" s="250">
        <v>1</v>
      </c>
      <c r="I5" s="251">
        <v>11301</v>
      </c>
      <c r="J5" s="250">
        <v>1</v>
      </c>
      <c r="K5" s="250">
        <v>20</v>
      </c>
      <c r="L5" s="250">
        <v>1</v>
      </c>
      <c r="M5" s="250">
        <v>1</v>
      </c>
      <c r="N5" s="250" t="s">
        <v>4013</v>
      </c>
      <c r="O5" s="252">
        <v>13</v>
      </c>
      <c r="P5" s="253">
        <v>1178850.053815478</v>
      </c>
      <c r="Q5" s="253">
        <v>0</v>
      </c>
      <c r="R5" s="253">
        <f t="shared" si="0"/>
        <v>1178850.053815478</v>
      </c>
      <c r="S5" s="254">
        <f t="shared" si="0"/>
        <v>1178850.053815478</v>
      </c>
      <c r="T5" s="253">
        <v>663687.56999999995</v>
      </c>
      <c r="U5" s="253">
        <v>663687.56999999995</v>
      </c>
      <c r="V5" s="253">
        <v>663687.56999999995</v>
      </c>
    </row>
    <row r="6" spans="1:22" s="204" customFormat="1" ht="15" customHeight="1" x14ac:dyDescent="0.25">
      <c r="A6" s="250" t="s">
        <v>4016</v>
      </c>
      <c r="B6" s="250">
        <v>2</v>
      </c>
      <c r="C6" s="250">
        <v>2</v>
      </c>
      <c r="D6" s="250" t="s">
        <v>4011</v>
      </c>
      <c r="E6" s="250" t="s">
        <v>4012</v>
      </c>
      <c r="F6" s="250">
        <v>448</v>
      </c>
      <c r="G6" s="250" t="s">
        <v>24</v>
      </c>
      <c r="H6" s="250">
        <v>1</v>
      </c>
      <c r="I6" s="251">
        <v>11301</v>
      </c>
      <c r="J6" s="250">
        <v>1</v>
      </c>
      <c r="K6" s="250">
        <v>20</v>
      </c>
      <c r="L6" s="250">
        <v>1</v>
      </c>
      <c r="M6" s="250">
        <v>1</v>
      </c>
      <c r="N6" s="250" t="s">
        <v>4013</v>
      </c>
      <c r="O6" s="252">
        <v>13</v>
      </c>
      <c r="P6" s="253">
        <v>2081791.7608011398</v>
      </c>
      <c r="Q6" s="253">
        <v>0</v>
      </c>
      <c r="R6" s="253">
        <f t="shared" si="0"/>
        <v>2081791.7608011398</v>
      </c>
      <c r="S6" s="253">
        <f t="shared" si="0"/>
        <v>2081791.7608011398</v>
      </c>
      <c r="T6" s="253">
        <v>1005126.9700000001</v>
      </c>
      <c r="U6" s="253">
        <v>1005126.9700000001</v>
      </c>
      <c r="V6" s="253">
        <v>1005126.9700000001</v>
      </c>
    </row>
    <row r="7" spans="1:22" s="204" customFormat="1" ht="15" customHeight="1" x14ac:dyDescent="0.25">
      <c r="A7" s="250" t="s">
        <v>4017</v>
      </c>
      <c r="B7" s="250">
        <v>2</v>
      </c>
      <c r="C7" s="250">
        <v>2</v>
      </c>
      <c r="D7" s="250" t="s">
        <v>4011</v>
      </c>
      <c r="E7" s="250" t="s">
        <v>4012</v>
      </c>
      <c r="F7" s="250">
        <v>273</v>
      </c>
      <c r="G7" s="250" t="s">
        <v>24</v>
      </c>
      <c r="H7" s="250">
        <v>1</v>
      </c>
      <c r="I7" s="251">
        <v>11301</v>
      </c>
      <c r="J7" s="250">
        <v>1</v>
      </c>
      <c r="K7" s="250">
        <v>20</v>
      </c>
      <c r="L7" s="250">
        <v>1</v>
      </c>
      <c r="M7" s="250">
        <v>1</v>
      </c>
      <c r="N7" s="250" t="s">
        <v>4013</v>
      </c>
      <c r="O7" s="252">
        <v>13</v>
      </c>
      <c r="P7" s="253">
        <v>460360.61181163765</v>
      </c>
      <c r="Q7" s="253">
        <v>0</v>
      </c>
      <c r="R7" s="253">
        <f t="shared" si="0"/>
        <v>460360.61181163765</v>
      </c>
      <c r="S7" s="253">
        <f t="shared" si="0"/>
        <v>460360.61181163765</v>
      </c>
      <c r="T7" s="253">
        <v>301497.49333333335</v>
      </c>
      <c r="U7" s="253">
        <v>301497.49333333335</v>
      </c>
      <c r="V7" s="253">
        <v>301497.49333333335</v>
      </c>
    </row>
    <row r="8" spans="1:22" s="204" customFormat="1" ht="15" customHeight="1" x14ac:dyDescent="0.25">
      <c r="A8" s="250" t="s">
        <v>4017</v>
      </c>
      <c r="B8" s="250">
        <v>2</v>
      </c>
      <c r="C8" s="250">
        <v>2</v>
      </c>
      <c r="D8" s="250" t="s">
        <v>4011</v>
      </c>
      <c r="E8" s="250" t="s">
        <v>4012</v>
      </c>
      <c r="F8" s="250">
        <v>274</v>
      </c>
      <c r="G8" s="250" t="s">
        <v>24</v>
      </c>
      <c r="H8" s="250">
        <v>1</v>
      </c>
      <c r="I8" s="251">
        <v>11301</v>
      </c>
      <c r="J8" s="250">
        <v>1</v>
      </c>
      <c r="K8" s="250">
        <v>20</v>
      </c>
      <c r="L8" s="250">
        <v>1</v>
      </c>
      <c r="M8" s="250">
        <v>1</v>
      </c>
      <c r="N8" s="250" t="s">
        <v>4013</v>
      </c>
      <c r="O8" s="250">
        <v>13</v>
      </c>
      <c r="P8" s="253">
        <v>460360.61181163765</v>
      </c>
      <c r="Q8" s="253">
        <v>0</v>
      </c>
      <c r="R8" s="253">
        <f t="shared" si="0"/>
        <v>460360.61181163765</v>
      </c>
      <c r="S8" s="253">
        <f t="shared" si="0"/>
        <v>460360.61181163765</v>
      </c>
      <c r="T8" s="253">
        <v>301497.49333333335</v>
      </c>
      <c r="U8" s="253">
        <v>301497.49333333335</v>
      </c>
      <c r="V8" s="253">
        <v>301497.49333333335</v>
      </c>
    </row>
    <row r="9" spans="1:22" s="204" customFormat="1" ht="15" customHeight="1" x14ac:dyDescent="0.25">
      <c r="A9" s="250" t="s">
        <v>4017</v>
      </c>
      <c r="B9" s="250">
        <v>2</v>
      </c>
      <c r="C9" s="250">
        <v>2</v>
      </c>
      <c r="D9" s="250" t="s">
        <v>4011</v>
      </c>
      <c r="E9" s="250" t="s">
        <v>4012</v>
      </c>
      <c r="F9" s="250">
        <v>448</v>
      </c>
      <c r="G9" s="250" t="s">
        <v>24</v>
      </c>
      <c r="H9" s="250">
        <v>1</v>
      </c>
      <c r="I9" s="251">
        <v>11301</v>
      </c>
      <c r="J9" s="250">
        <v>1</v>
      </c>
      <c r="K9" s="250">
        <v>20</v>
      </c>
      <c r="L9" s="250">
        <v>1</v>
      </c>
      <c r="M9" s="250">
        <v>1</v>
      </c>
      <c r="N9" s="250" t="s">
        <v>4013</v>
      </c>
      <c r="O9" s="252">
        <v>13</v>
      </c>
      <c r="P9" s="253">
        <v>460360.61181163765</v>
      </c>
      <c r="Q9" s="253">
        <v>0</v>
      </c>
      <c r="R9" s="253">
        <f t="shared" si="0"/>
        <v>460360.61181163765</v>
      </c>
      <c r="S9" s="253">
        <f t="shared" si="0"/>
        <v>460360.61181163765</v>
      </c>
      <c r="T9" s="253">
        <v>301497.49333333335</v>
      </c>
      <c r="U9" s="253">
        <v>301497.49333333335</v>
      </c>
      <c r="V9" s="253">
        <v>301497.49333333335</v>
      </c>
    </row>
    <row r="10" spans="1:22" s="204" customFormat="1" ht="15" customHeight="1" x14ac:dyDescent="0.25">
      <c r="A10" s="250" t="s">
        <v>4018</v>
      </c>
      <c r="B10" s="250">
        <v>2</v>
      </c>
      <c r="C10" s="250">
        <v>2</v>
      </c>
      <c r="D10" s="250" t="s">
        <v>4011</v>
      </c>
      <c r="E10" s="250" t="s">
        <v>4012</v>
      </c>
      <c r="F10" s="250">
        <v>412</v>
      </c>
      <c r="G10" s="250" t="s">
        <v>24</v>
      </c>
      <c r="H10" s="250">
        <v>1</v>
      </c>
      <c r="I10" s="251">
        <v>11301</v>
      </c>
      <c r="J10" s="250">
        <v>1</v>
      </c>
      <c r="K10" s="250">
        <v>20</v>
      </c>
      <c r="L10" s="250">
        <v>1</v>
      </c>
      <c r="M10" s="250">
        <v>1</v>
      </c>
      <c r="N10" s="250" t="s">
        <v>4013</v>
      </c>
      <c r="O10" s="250">
        <v>13</v>
      </c>
      <c r="P10" s="253">
        <v>796352.29439812398</v>
      </c>
      <c r="Q10" s="253">
        <v>0</v>
      </c>
      <c r="R10" s="253">
        <f t="shared" si="0"/>
        <v>796352.29439812398</v>
      </c>
      <c r="S10" s="253">
        <f t="shared" si="0"/>
        <v>796352.29439812398</v>
      </c>
      <c r="T10" s="253">
        <v>440052.93000000005</v>
      </c>
      <c r="U10" s="253">
        <v>440052.93000000005</v>
      </c>
      <c r="V10" s="253">
        <v>440052.93000000005</v>
      </c>
    </row>
    <row r="11" spans="1:22" s="204" customFormat="1" ht="15" customHeight="1" x14ac:dyDescent="0.25">
      <c r="A11" s="250" t="s">
        <v>4014</v>
      </c>
      <c r="B11" s="250">
        <v>2</v>
      </c>
      <c r="C11" s="250">
        <v>2</v>
      </c>
      <c r="D11" s="250" t="s">
        <v>4011</v>
      </c>
      <c r="E11" s="250" t="s">
        <v>4012</v>
      </c>
      <c r="F11" s="250">
        <v>287</v>
      </c>
      <c r="G11" s="250" t="s">
        <v>24</v>
      </c>
      <c r="H11" s="250">
        <v>1</v>
      </c>
      <c r="I11" s="251">
        <v>11304</v>
      </c>
      <c r="J11" s="250">
        <v>1</v>
      </c>
      <c r="K11" s="250">
        <v>20</v>
      </c>
      <c r="L11" s="250">
        <v>1</v>
      </c>
      <c r="M11" s="250">
        <v>1</v>
      </c>
      <c r="N11" s="250" t="s">
        <v>4013</v>
      </c>
      <c r="O11" s="252">
        <v>13</v>
      </c>
      <c r="P11" s="253">
        <v>0</v>
      </c>
      <c r="Q11" s="253">
        <v>0</v>
      </c>
      <c r="R11" s="253">
        <f t="shared" si="0"/>
        <v>0</v>
      </c>
      <c r="S11" s="253">
        <f t="shared" si="0"/>
        <v>0</v>
      </c>
      <c r="T11" s="253">
        <v>0</v>
      </c>
      <c r="U11" s="253">
        <v>0</v>
      </c>
      <c r="V11" s="253">
        <v>0</v>
      </c>
    </row>
    <row r="12" spans="1:22" s="204" customFormat="1" ht="15" customHeight="1" x14ac:dyDescent="0.25">
      <c r="A12" s="250" t="s">
        <v>4015</v>
      </c>
      <c r="B12" s="250">
        <v>2</v>
      </c>
      <c r="C12" s="250">
        <v>2</v>
      </c>
      <c r="D12" s="250" t="s">
        <v>4011</v>
      </c>
      <c r="E12" s="250" t="s">
        <v>4012</v>
      </c>
      <c r="F12" s="250">
        <v>448</v>
      </c>
      <c r="G12" s="250" t="s">
        <v>24</v>
      </c>
      <c r="H12" s="250">
        <v>1</v>
      </c>
      <c r="I12" s="251">
        <v>11304</v>
      </c>
      <c r="J12" s="250">
        <v>1</v>
      </c>
      <c r="K12" s="250">
        <v>20</v>
      </c>
      <c r="L12" s="250">
        <v>1</v>
      </c>
      <c r="M12" s="250">
        <v>1</v>
      </c>
      <c r="N12" s="250" t="s">
        <v>4013</v>
      </c>
      <c r="O12" s="250">
        <v>13</v>
      </c>
      <c r="P12" s="253">
        <v>0</v>
      </c>
      <c r="Q12" s="253">
        <v>0</v>
      </c>
      <c r="R12" s="253">
        <f t="shared" si="0"/>
        <v>0</v>
      </c>
      <c r="S12" s="253">
        <v>0</v>
      </c>
      <c r="T12" s="253">
        <v>0</v>
      </c>
      <c r="U12" s="253">
        <v>0</v>
      </c>
      <c r="V12" s="253">
        <v>0</v>
      </c>
    </row>
    <row r="13" spans="1:22" s="204" customFormat="1" ht="15" customHeight="1" x14ac:dyDescent="0.25">
      <c r="A13" s="250" t="s">
        <v>4017</v>
      </c>
      <c r="B13" s="250">
        <v>2</v>
      </c>
      <c r="C13" s="250">
        <v>2</v>
      </c>
      <c r="D13" s="250" t="s">
        <v>4011</v>
      </c>
      <c r="E13" s="250" t="s">
        <v>4012</v>
      </c>
      <c r="F13" s="250">
        <v>273</v>
      </c>
      <c r="G13" s="250" t="s">
        <v>24</v>
      </c>
      <c r="H13" s="250">
        <v>1</v>
      </c>
      <c r="I13" s="251">
        <v>11304</v>
      </c>
      <c r="J13" s="250">
        <v>1</v>
      </c>
      <c r="K13" s="250">
        <v>20</v>
      </c>
      <c r="L13" s="250">
        <v>1</v>
      </c>
      <c r="M13" s="250">
        <v>1</v>
      </c>
      <c r="N13" s="250" t="s">
        <v>4013</v>
      </c>
      <c r="O13" s="250">
        <v>13</v>
      </c>
      <c r="P13" s="253">
        <v>0</v>
      </c>
      <c r="Q13" s="253">
        <v>0</v>
      </c>
      <c r="R13" s="253">
        <f t="shared" si="0"/>
        <v>0</v>
      </c>
      <c r="S13" s="253">
        <v>0</v>
      </c>
      <c r="T13" s="253">
        <v>0</v>
      </c>
      <c r="U13" s="253">
        <v>0</v>
      </c>
      <c r="V13" s="253">
        <v>0</v>
      </c>
    </row>
    <row r="14" spans="1:22" s="204" customFormat="1" ht="15" customHeight="1" x14ac:dyDescent="0.25">
      <c r="A14" s="250" t="s">
        <v>4017</v>
      </c>
      <c r="B14" s="250">
        <v>2</v>
      </c>
      <c r="C14" s="250">
        <v>2</v>
      </c>
      <c r="D14" s="250" t="s">
        <v>4011</v>
      </c>
      <c r="E14" s="250" t="s">
        <v>4012</v>
      </c>
      <c r="F14" s="250">
        <v>274</v>
      </c>
      <c r="G14" s="250" t="s">
        <v>24</v>
      </c>
      <c r="H14" s="250">
        <v>1</v>
      </c>
      <c r="I14" s="251">
        <v>11304</v>
      </c>
      <c r="J14" s="250">
        <v>1</v>
      </c>
      <c r="K14" s="250">
        <v>20</v>
      </c>
      <c r="L14" s="250">
        <v>1</v>
      </c>
      <c r="M14" s="250">
        <v>1</v>
      </c>
      <c r="N14" s="250" t="s">
        <v>4013</v>
      </c>
      <c r="O14" s="252">
        <v>13</v>
      </c>
      <c r="P14" s="253">
        <v>0</v>
      </c>
      <c r="Q14" s="253">
        <v>0</v>
      </c>
      <c r="R14" s="253">
        <f t="shared" si="0"/>
        <v>0</v>
      </c>
      <c r="S14" s="253">
        <v>0</v>
      </c>
      <c r="T14" s="253">
        <v>0</v>
      </c>
      <c r="U14" s="253">
        <v>0</v>
      </c>
      <c r="V14" s="253">
        <v>0</v>
      </c>
    </row>
    <row r="15" spans="1:22" s="204" customFormat="1" ht="15" customHeight="1" x14ac:dyDescent="0.25">
      <c r="A15" s="250" t="s">
        <v>4017</v>
      </c>
      <c r="B15" s="250">
        <v>2</v>
      </c>
      <c r="C15" s="250">
        <v>2</v>
      </c>
      <c r="D15" s="250" t="s">
        <v>4011</v>
      </c>
      <c r="E15" s="250" t="s">
        <v>4012</v>
      </c>
      <c r="F15" s="250">
        <v>448</v>
      </c>
      <c r="G15" s="250" t="s">
        <v>24</v>
      </c>
      <c r="H15" s="250">
        <v>1</v>
      </c>
      <c r="I15" s="251">
        <v>11304</v>
      </c>
      <c r="J15" s="250">
        <v>1</v>
      </c>
      <c r="K15" s="250">
        <v>20</v>
      </c>
      <c r="L15" s="250">
        <v>1</v>
      </c>
      <c r="M15" s="250">
        <v>1</v>
      </c>
      <c r="N15" s="250" t="s">
        <v>4013</v>
      </c>
      <c r="O15" s="250">
        <v>13</v>
      </c>
      <c r="P15" s="253">
        <v>0</v>
      </c>
      <c r="Q15" s="253">
        <v>0</v>
      </c>
      <c r="R15" s="253">
        <f t="shared" si="0"/>
        <v>0</v>
      </c>
      <c r="S15" s="253">
        <v>0</v>
      </c>
      <c r="T15" s="253">
        <v>0</v>
      </c>
      <c r="U15" s="253">
        <v>0</v>
      </c>
      <c r="V15" s="253">
        <v>0</v>
      </c>
    </row>
    <row r="16" spans="1:22" s="204" customFormat="1" ht="15" customHeight="1" x14ac:dyDescent="0.25">
      <c r="A16" s="250" t="s">
        <v>4018</v>
      </c>
      <c r="B16" s="250">
        <v>2</v>
      </c>
      <c r="C16" s="250">
        <v>2</v>
      </c>
      <c r="D16" s="250" t="s">
        <v>4011</v>
      </c>
      <c r="E16" s="250" t="s">
        <v>4012</v>
      </c>
      <c r="F16" s="250">
        <v>412</v>
      </c>
      <c r="G16" s="250" t="s">
        <v>24</v>
      </c>
      <c r="H16" s="250">
        <v>1</v>
      </c>
      <c r="I16" s="251">
        <v>11304</v>
      </c>
      <c r="J16" s="250">
        <v>1</v>
      </c>
      <c r="K16" s="250">
        <v>20</v>
      </c>
      <c r="L16" s="250">
        <v>1</v>
      </c>
      <c r="M16" s="250">
        <v>1</v>
      </c>
      <c r="N16" s="250" t="s">
        <v>4013</v>
      </c>
      <c r="O16" s="252">
        <v>13</v>
      </c>
      <c r="P16" s="253">
        <v>0</v>
      </c>
      <c r="Q16" s="253">
        <v>0</v>
      </c>
      <c r="R16" s="253">
        <f t="shared" si="0"/>
        <v>0</v>
      </c>
      <c r="S16" s="253">
        <v>0</v>
      </c>
      <c r="T16" s="253">
        <v>0</v>
      </c>
      <c r="U16" s="253">
        <v>0</v>
      </c>
      <c r="V16" s="253">
        <v>0</v>
      </c>
    </row>
    <row r="17" spans="1:24" s="204" customFormat="1" ht="15" customHeight="1" x14ac:dyDescent="0.25">
      <c r="A17" s="250" t="s">
        <v>4010</v>
      </c>
      <c r="B17" s="250">
        <v>2</v>
      </c>
      <c r="C17" s="250">
        <v>2</v>
      </c>
      <c r="D17" s="250" t="s">
        <v>4011</v>
      </c>
      <c r="E17" s="250" t="s">
        <v>4012</v>
      </c>
      <c r="F17" s="250">
        <v>287</v>
      </c>
      <c r="G17" s="250" t="s">
        <v>24</v>
      </c>
      <c r="H17" s="250">
        <v>1</v>
      </c>
      <c r="I17" s="251">
        <v>11306</v>
      </c>
      <c r="J17" s="250">
        <v>1</v>
      </c>
      <c r="K17" s="250">
        <v>20</v>
      </c>
      <c r="L17" s="250">
        <v>1</v>
      </c>
      <c r="M17" s="250">
        <v>1</v>
      </c>
      <c r="N17" s="250" t="s">
        <v>4013</v>
      </c>
      <c r="O17" s="252">
        <v>13</v>
      </c>
      <c r="P17" s="253">
        <v>989423.12666666671</v>
      </c>
      <c r="Q17" s="253">
        <v>2600.5351628130993</v>
      </c>
      <c r="R17" s="253">
        <f t="shared" si="0"/>
        <v>992023.66182947985</v>
      </c>
      <c r="S17" s="253">
        <v>943394.50618763908</v>
      </c>
      <c r="T17" s="253">
        <f>420727.17-3693.06-0.01</f>
        <v>417034.1</v>
      </c>
      <c r="U17" s="253">
        <f>197902.939413135+201950.96+17180.2</f>
        <v>417034.09941313503</v>
      </c>
      <c r="V17" s="253">
        <f>197902.939413135+201950.96+17180.2</f>
        <v>417034.09941313503</v>
      </c>
    </row>
    <row r="18" spans="1:24" s="204" customFormat="1" ht="15" customHeight="1" x14ac:dyDescent="0.25">
      <c r="A18" s="250" t="s">
        <v>4014</v>
      </c>
      <c r="B18" s="250">
        <v>2</v>
      </c>
      <c r="C18" s="250">
        <v>2</v>
      </c>
      <c r="D18" s="250" t="s">
        <v>4011</v>
      </c>
      <c r="E18" s="250" t="s">
        <v>4012</v>
      </c>
      <c r="F18" s="250">
        <v>287</v>
      </c>
      <c r="G18" s="250" t="s">
        <v>24</v>
      </c>
      <c r="H18" s="250">
        <v>1</v>
      </c>
      <c r="I18" s="251">
        <v>11306</v>
      </c>
      <c r="J18" s="250">
        <v>1</v>
      </c>
      <c r="K18" s="250">
        <v>20</v>
      </c>
      <c r="L18" s="250">
        <v>1</v>
      </c>
      <c r="M18" s="250">
        <v>1</v>
      </c>
      <c r="N18" s="250" t="s">
        <v>4013</v>
      </c>
      <c r="O18" s="250">
        <v>13</v>
      </c>
      <c r="P18" s="253">
        <v>2224421.6633333331</v>
      </c>
      <c r="Q18" s="253">
        <v>-130291.73389979401</v>
      </c>
      <c r="R18" s="253">
        <f t="shared" si="0"/>
        <v>2094129.929433539</v>
      </c>
      <c r="S18" s="253">
        <v>2709074.4475122462</v>
      </c>
      <c r="T18" s="253">
        <f>1052421.66-125.71</f>
        <v>1052295.95</v>
      </c>
      <c r="U18" s="253">
        <f>495041.429334451-201950.96-221610.22</f>
        <v>71480.249334451015</v>
      </c>
      <c r="V18" s="253">
        <f>495041.429334451-201950.96-221610.22</f>
        <v>71480.249334451015</v>
      </c>
    </row>
    <row r="19" spans="1:24" s="204" customFormat="1" ht="15" customHeight="1" x14ac:dyDescent="0.25">
      <c r="A19" s="250" t="s">
        <v>4015</v>
      </c>
      <c r="B19" s="250">
        <v>2</v>
      </c>
      <c r="C19" s="250">
        <v>2</v>
      </c>
      <c r="D19" s="250" t="s">
        <v>4011</v>
      </c>
      <c r="E19" s="250" t="s">
        <v>4012</v>
      </c>
      <c r="F19" s="250">
        <v>448</v>
      </c>
      <c r="G19" s="250" t="s">
        <v>24</v>
      </c>
      <c r="H19" s="250">
        <v>1</v>
      </c>
      <c r="I19" s="251">
        <v>11306</v>
      </c>
      <c r="J19" s="250">
        <v>1</v>
      </c>
      <c r="K19" s="250">
        <v>20</v>
      </c>
      <c r="L19" s="250">
        <v>1</v>
      </c>
      <c r="M19" s="250">
        <v>1</v>
      </c>
      <c r="N19" s="250" t="s">
        <v>4013</v>
      </c>
      <c r="O19" s="252">
        <v>13</v>
      </c>
      <c r="P19" s="253">
        <v>910575.33333333326</v>
      </c>
      <c r="Q19" s="253">
        <v>-38549.261216068895</v>
      </c>
      <c r="R19" s="253">
        <f t="shared" ref="R19:S55" si="1">P19+Q19</f>
        <v>872026.07211726438</v>
      </c>
      <c r="S19" s="253">
        <f>249289.969569057+267769.52</f>
        <v>517059.48956905701</v>
      </c>
      <c r="T19" s="253">
        <f>418434.87+0.03</f>
        <v>418434.9</v>
      </c>
      <c r="U19" s="253">
        <f>196824.680293295+221610.22</f>
        <v>418434.90029329504</v>
      </c>
      <c r="V19" s="253">
        <f>196824.680293295+221610.22</f>
        <v>418434.90029329504</v>
      </c>
    </row>
    <row r="20" spans="1:24" s="204" customFormat="1" ht="15" customHeight="1" x14ac:dyDescent="0.25">
      <c r="A20" s="250" t="s">
        <v>4016</v>
      </c>
      <c r="B20" s="250">
        <v>2</v>
      </c>
      <c r="C20" s="250">
        <v>2</v>
      </c>
      <c r="D20" s="250" t="s">
        <v>4011</v>
      </c>
      <c r="E20" s="250" t="s">
        <v>4012</v>
      </c>
      <c r="F20" s="250">
        <v>448</v>
      </c>
      <c r="G20" s="250" t="s">
        <v>24</v>
      </c>
      <c r="H20" s="250">
        <v>1</v>
      </c>
      <c r="I20" s="251">
        <v>11306</v>
      </c>
      <c r="J20" s="250">
        <v>1</v>
      </c>
      <c r="K20" s="250">
        <v>20</v>
      </c>
      <c r="L20" s="250">
        <v>1</v>
      </c>
      <c r="M20" s="250">
        <v>1</v>
      </c>
      <c r="N20" s="250" t="s">
        <v>4013</v>
      </c>
      <c r="O20" s="252">
        <v>13</v>
      </c>
      <c r="P20" s="253">
        <v>1487723.0766666667</v>
      </c>
      <c r="Q20" s="253">
        <v>-71059.904893818981</v>
      </c>
      <c r="R20" s="253">
        <f t="shared" si="1"/>
        <v>1416663.1717728477</v>
      </c>
      <c r="S20" s="253">
        <v>1429425.3099991255</v>
      </c>
      <c r="T20" s="253">
        <f>560122.7+126.01</f>
        <v>560248.71</v>
      </c>
      <c r="U20" s="253">
        <f>263472.237274387-167415.38-17180.2-24402.25</f>
        <v>54474.407274386976</v>
      </c>
      <c r="V20" s="253">
        <f>263472.237274387-167415.38-17180.2-24402.25</f>
        <v>54474.407274386976</v>
      </c>
    </row>
    <row r="21" spans="1:24" s="204" customFormat="1" ht="15" customHeight="1" x14ac:dyDescent="0.25">
      <c r="A21" s="250" t="s">
        <v>4017</v>
      </c>
      <c r="B21" s="250">
        <v>2</v>
      </c>
      <c r="C21" s="250">
        <v>2</v>
      </c>
      <c r="D21" s="250" t="s">
        <v>4011</v>
      </c>
      <c r="E21" s="250" t="s">
        <v>4012</v>
      </c>
      <c r="F21" s="250">
        <v>273</v>
      </c>
      <c r="G21" s="250" t="s">
        <v>24</v>
      </c>
      <c r="H21" s="250">
        <v>1</v>
      </c>
      <c r="I21" s="251">
        <v>11306</v>
      </c>
      <c r="J21" s="250">
        <v>1</v>
      </c>
      <c r="K21" s="250">
        <v>20</v>
      </c>
      <c r="L21" s="250">
        <v>1</v>
      </c>
      <c r="M21" s="250">
        <v>1</v>
      </c>
      <c r="N21" s="250" t="s">
        <v>4013</v>
      </c>
      <c r="O21" s="252">
        <v>13</v>
      </c>
      <c r="P21" s="253">
        <f>887877.34/3</f>
        <v>295959.11333333334</v>
      </c>
      <c r="Q21" s="253">
        <v>-26550.638620225367</v>
      </c>
      <c r="R21" s="253">
        <f t="shared" si="1"/>
        <v>269408.47471310798</v>
      </c>
      <c r="S21" s="253">
        <v>383444.64510201733</v>
      </c>
      <c r="T21" s="253">
        <v>154584.13333333301</v>
      </c>
      <c r="U21" s="253">
        <f>72713.7597823754+55805.13</f>
        <v>128518.88978237539</v>
      </c>
      <c r="V21" s="253">
        <f>72713.7597823754+55805.13</f>
        <v>128518.88978237539</v>
      </c>
    </row>
    <row r="22" spans="1:24" s="204" customFormat="1" ht="15" customHeight="1" x14ac:dyDescent="0.25">
      <c r="A22" s="250" t="s">
        <v>4017</v>
      </c>
      <c r="B22" s="250">
        <v>2</v>
      </c>
      <c r="C22" s="250">
        <v>2</v>
      </c>
      <c r="D22" s="250" t="s">
        <v>4011</v>
      </c>
      <c r="E22" s="250" t="s">
        <v>4012</v>
      </c>
      <c r="F22" s="250">
        <v>274</v>
      </c>
      <c r="G22" s="250" t="s">
        <v>24</v>
      </c>
      <c r="H22" s="250">
        <v>1</v>
      </c>
      <c r="I22" s="251">
        <v>11306</v>
      </c>
      <c r="J22" s="250">
        <v>1</v>
      </c>
      <c r="K22" s="250">
        <v>20</v>
      </c>
      <c r="L22" s="250">
        <v>1</v>
      </c>
      <c r="M22" s="250">
        <v>1</v>
      </c>
      <c r="N22" s="250" t="s">
        <v>4013</v>
      </c>
      <c r="O22" s="250">
        <v>13</v>
      </c>
      <c r="P22" s="253">
        <v>295959.11333333334</v>
      </c>
      <c r="Q22" s="253">
        <v>-26550.638620225367</v>
      </c>
      <c r="R22" s="253">
        <f t="shared" si="1"/>
        <v>269408.47471310798</v>
      </c>
      <c r="S22" s="253">
        <v>383444.64510201733</v>
      </c>
      <c r="T22" s="253">
        <v>154584.13333333333</v>
      </c>
      <c r="U22" s="253">
        <v>128518.88978237539</v>
      </c>
      <c r="V22" s="253">
        <v>128518.88978237539</v>
      </c>
    </row>
    <row r="23" spans="1:24" s="204" customFormat="1" ht="15" customHeight="1" x14ac:dyDescent="0.25">
      <c r="A23" s="250" t="s">
        <v>4017</v>
      </c>
      <c r="B23" s="250">
        <v>2</v>
      </c>
      <c r="C23" s="250">
        <v>2</v>
      </c>
      <c r="D23" s="250" t="s">
        <v>4011</v>
      </c>
      <c r="E23" s="250" t="s">
        <v>4012</v>
      </c>
      <c r="F23" s="250">
        <v>448</v>
      </c>
      <c r="G23" s="250" t="s">
        <v>24</v>
      </c>
      <c r="H23" s="250">
        <v>1</v>
      </c>
      <c r="I23" s="251">
        <v>11306</v>
      </c>
      <c r="J23" s="250">
        <v>1</v>
      </c>
      <c r="K23" s="250">
        <v>20</v>
      </c>
      <c r="L23" s="250">
        <v>1</v>
      </c>
      <c r="M23" s="250">
        <v>1</v>
      </c>
      <c r="N23" s="250" t="s">
        <v>4013</v>
      </c>
      <c r="O23" s="252">
        <v>13</v>
      </c>
      <c r="P23" s="253">
        <v>295959.11333333334</v>
      </c>
      <c r="Q23" s="253">
        <v>-26550.638620225367</v>
      </c>
      <c r="R23" s="253">
        <f t="shared" si="1"/>
        <v>269408.47471310798</v>
      </c>
      <c r="S23" s="253">
        <v>383444.64510201733</v>
      </c>
      <c r="T23" s="253">
        <f>154584.133333333-0.25</f>
        <v>154583.88333333301</v>
      </c>
      <c r="U23" s="253">
        <v>128518.88978237539</v>
      </c>
      <c r="V23" s="253">
        <v>128518.88978237539</v>
      </c>
      <c r="W23" s="255"/>
      <c r="X23" s="255"/>
    </row>
    <row r="24" spans="1:24" s="204" customFormat="1" ht="15" customHeight="1" x14ac:dyDescent="0.25">
      <c r="A24" s="250" t="s">
        <v>4018</v>
      </c>
      <c r="B24" s="250">
        <v>2</v>
      </c>
      <c r="C24" s="250">
        <v>2</v>
      </c>
      <c r="D24" s="250" t="s">
        <v>4011</v>
      </c>
      <c r="E24" s="250" t="s">
        <v>4012</v>
      </c>
      <c r="F24" s="250">
        <v>412</v>
      </c>
      <c r="G24" s="250" t="s">
        <v>24</v>
      </c>
      <c r="H24" s="250">
        <v>1</v>
      </c>
      <c r="I24" s="251">
        <v>11306</v>
      </c>
      <c r="J24" s="250">
        <v>1</v>
      </c>
      <c r="K24" s="250">
        <v>20</v>
      </c>
      <c r="L24" s="250">
        <v>1</v>
      </c>
      <c r="M24" s="250">
        <v>1</v>
      </c>
      <c r="N24" s="250" t="s">
        <v>4013</v>
      </c>
      <c r="O24" s="250">
        <v>13</v>
      </c>
      <c r="P24" s="253">
        <v>565306.30000000005</v>
      </c>
      <c r="Q24" s="253">
        <v>-49420.659292454395</v>
      </c>
      <c r="R24" s="253">
        <f t="shared" si="1"/>
        <v>515885.64070754568</v>
      </c>
      <c r="S24" s="253">
        <v>583808.67142587889</v>
      </c>
      <c r="T24" s="253">
        <f>252990.32+3692.99</f>
        <v>256683.31</v>
      </c>
      <c r="U24" s="253">
        <f>119002.364337605+24402.25</f>
        <v>143404.61433760502</v>
      </c>
      <c r="V24" s="253">
        <f>119002.364337605+24402.25</f>
        <v>143404.61433760502</v>
      </c>
      <c r="X24" s="205"/>
    </row>
    <row r="25" spans="1:24" s="204" customFormat="1" ht="15" customHeight="1" x14ac:dyDescent="0.25">
      <c r="A25" s="250" t="s">
        <v>4010</v>
      </c>
      <c r="B25" s="250">
        <v>2</v>
      </c>
      <c r="C25" s="250">
        <v>2</v>
      </c>
      <c r="D25" s="250" t="s">
        <v>4011</v>
      </c>
      <c r="E25" s="250" t="s">
        <v>4012</v>
      </c>
      <c r="F25" s="250">
        <v>287</v>
      </c>
      <c r="G25" s="250" t="s">
        <v>24</v>
      </c>
      <c r="H25" s="250">
        <v>1</v>
      </c>
      <c r="I25" s="251">
        <v>11307</v>
      </c>
      <c r="J25" s="250">
        <v>1</v>
      </c>
      <c r="K25" s="250">
        <v>20</v>
      </c>
      <c r="L25" s="250">
        <v>1</v>
      </c>
      <c r="M25" s="250">
        <v>1</v>
      </c>
      <c r="N25" s="250" t="s">
        <v>4013</v>
      </c>
      <c r="O25" s="250">
        <v>13</v>
      </c>
      <c r="P25" s="253">
        <v>155873.27999999997</v>
      </c>
      <c r="Q25" s="253">
        <f>-86302.36+2287.29</f>
        <v>-84015.07</v>
      </c>
      <c r="R25" s="253">
        <f t="shared" si="1"/>
        <v>71858.209999999963</v>
      </c>
      <c r="S25" s="253">
        <v>50590.3</v>
      </c>
      <c r="T25" s="253">
        <v>50590.3</v>
      </c>
      <c r="U25" s="253">
        <v>50590.3</v>
      </c>
      <c r="V25" s="253">
        <v>50590.3</v>
      </c>
    </row>
    <row r="26" spans="1:24" s="204" customFormat="1" ht="15" customHeight="1" x14ac:dyDescent="0.25">
      <c r="A26" s="250" t="s">
        <v>4014</v>
      </c>
      <c r="B26" s="250">
        <v>2</v>
      </c>
      <c r="C26" s="250">
        <v>2</v>
      </c>
      <c r="D26" s="250" t="s">
        <v>4011</v>
      </c>
      <c r="E26" s="250" t="s">
        <v>4012</v>
      </c>
      <c r="F26" s="250">
        <v>287</v>
      </c>
      <c r="G26" s="250" t="s">
        <v>24</v>
      </c>
      <c r="H26" s="250">
        <v>1</v>
      </c>
      <c r="I26" s="251">
        <v>11307</v>
      </c>
      <c r="J26" s="250">
        <v>1</v>
      </c>
      <c r="K26" s="250">
        <v>20</v>
      </c>
      <c r="L26" s="250">
        <v>1</v>
      </c>
      <c r="M26" s="250">
        <v>1</v>
      </c>
      <c r="N26" s="250" t="s">
        <v>4013</v>
      </c>
      <c r="O26" s="252">
        <v>13</v>
      </c>
      <c r="P26" s="253">
        <v>480748.32000000007</v>
      </c>
      <c r="Q26" s="253">
        <f>-290781.82-2287.29-4885.02</f>
        <v>-297954.13</v>
      </c>
      <c r="R26" s="253">
        <f t="shared" si="1"/>
        <v>182794.19000000006</v>
      </c>
      <c r="S26" s="253">
        <v>182626.31000000003</v>
      </c>
      <c r="T26" s="253">
        <v>182626.31000000003</v>
      </c>
      <c r="U26" s="253">
        <v>182626.31000000003</v>
      </c>
      <c r="V26" s="253">
        <v>182626.31000000003</v>
      </c>
    </row>
    <row r="27" spans="1:24" s="204" customFormat="1" ht="15" customHeight="1" x14ac:dyDescent="0.25">
      <c r="A27" s="250" t="s">
        <v>4015</v>
      </c>
      <c r="B27" s="250">
        <v>2</v>
      </c>
      <c r="C27" s="250">
        <v>2</v>
      </c>
      <c r="D27" s="250" t="s">
        <v>4011</v>
      </c>
      <c r="E27" s="250" t="s">
        <v>4012</v>
      </c>
      <c r="F27" s="250">
        <v>448</v>
      </c>
      <c r="G27" s="250" t="s">
        <v>24</v>
      </c>
      <c r="H27" s="250">
        <v>1</v>
      </c>
      <c r="I27" s="251">
        <v>11307</v>
      </c>
      <c r="J27" s="250">
        <v>1</v>
      </c>
      <c r="K27" s="250">
        <v>20</v>
      </c>
      <c r="L27" s="250">
        <v>1</v>
      </c>
      <c r="M27" s="250">
        <v>1</v>
      </c>
      <c r="N27" s="250" t="s">
        <v>4013</v>
      </c>
      <c r="O27" s="250">
        <v>13</v>
      </c>
      <c r="P27" s="253">
        <v>190139.04</v>
      </c>
      <c r="Q27" s="256">
        <f>-80640-10800-4080-43264</f>
        <v>-138784</v>
      </c>
      <c r="R27" s="253">
        <f t="shared" si="1"/>
        <v>51355.040000000008</v>
      </c>
      <c r="S27" s="253">
        <v>70688.14</v>
      </c>
      <c r="T27" s="253">
        <v>70688.14</v>
      </c>
      <c r="U27" s="253">
        <v>70688.14</v>
      </c>
      <c r="V27" s="253">
        <v>70688.14</v>
      </c>
    </row>
    <row r="28" spans="1:24" s="204" customFormat="1" ht="15" customHeight="1" x14ac:dyDescent="0.25">
      <c r="A28" s="250" t="s">
        <v>4016</v>
      </c>
      <c r="B28" s="250">
        <v>2</v>
      </c>
      <c r="C28" s="250">
        <v>2</v>
      </c>
      <c r="D28" s="250" t="s">
        <v>4011</v>
      </c>
      <c r="E28" s="250" t="s">
        <v>4012</v>
      </c>
      <c r="F28" s="250">
        <v>448</v>
      </c>
      <c r="G28" s="250" t="s">
        <v>24</v>
      </c>
      <c r="H28" s="250">
        <v>1</v>
      </c>
      <c r="I28" s="251">
        <v>11307</v>
      </c>
      <c r="J28" s="250">
        <v>1</v>
      </c>
      <c r="K28" s="250">
        <v>20</v>
      </c>
      <c r="L28" s="250">
        <v>1</v>
      </c>
      <c r="M28" s="250">
        <v>1</v>
      </c>
      <c r="N28" s="250" t="s">
        <v>4013</v>
      </c>
      <c r="O28" s="250">
        <v>13</v>
      </c>
      <c r="P28" s="253">
        <v>190748.16</v>
      </c>
      <c r="Q28" s="253">
        <f>-164400+4885.02</f>
        <v>-159514.98000000001</v>
      </c>
      <c r="R28" s="253">
        <f t="shared" si="1"/>
        <v>31233.179999999993</v>
      </c>
      <c r="S28" s="253">
        <v>74059.200000000012</v>
      </c>
      <c r="T28" s="253">
        <v>74059.200000000012</v>
      </c>
      <c r="U28" s="253">
        <v>74059.200000000012</v>
      </c>
      <c r="V28" s="253">
        <v>74059.200000000012</v>
      </c>
    </row>
    <row r="29" spans="1:24" s="204" customFormat="1" ht="15" customHeight="1" x14ac:dyDescent="0.25">
      <c r="A29" s="250" t="s">
        <v>4017</v>
      </c>
      <c r="B29" s="250">
        <v>2</v>
      </c>
      <c r="C29" s="250">
        <v>2</v>
      </c>
      <c r="D29" s="250" t="s">
        <v>4011</v>
      </c>
      <c r="E29" s="250" t="s">
        <v>4012</v>
      </c>
      <c r="F29" s="250">
        <v>273</v>
      </c>
      <c r="G29" s="250" t="s">
        <v>24</v>
      </c>
      <c r="H29" s="250">
        <v>1</v>
      </c>
      <c r="I29" s="251">
        <v>11307</v>
      </c>
      <c r="J29" s="250">
        <v>1</v>
      </c>
      <c r="K29" s="250">
        <v>20</v>
      </c>
      <c r="L29" s="250">
        <v>1</v>
      </c>
      <c r="M29" s="250">
        <v>1</v>
      </c>
      <c r="N29" s="250" t="s">
        <v>4013</v>
      </c>
      <c r="O29" s="250">
        <v>13</v>
      </c>
      <c r="P29" s="253">
        <f>171085.2/3</f>
        <v>57028.4</v>
      </c>
      <c r="Q29" s="253">
        <v>-34576</v>
      </c>
      <c r="R29" s="253">
        <f t="shared" si="1"/>
        <v>22452.400000000001</v>
      </c>
      <c r="S29" s="253">
        <v>20419.2</v>
      </c>
      <c r="T29" s="253">
        <v>20419.2</v>
      </c>
      <c r="U29" s="253">
        <v>20419.2</v>
      </c>
      <c r="V29" s="253">
        <v>20419.28</v>
      </c>
    </row>
    <row r="30" spans="1:24" s="204" customFormat="1" ht="15" customHeight="1" x14ac:dyDescent="0.25">
      <c r="A30" s="250" t="s">
        <v>4017</v>
      </c>
      <c r="B30" s="250">
        <v>2</v>
      </c>
      <c r="C30" s="250">
        <v>2</v>
      </c>
      <c r="D30" s="250" t="s">
        <v>4011</v>
      </c>
      <c r="E30" s="250" t="s">
        <v>4012</v>
      </c>
      <c r="F30" s="250">
        <v>274</v>
      </c>
      <c r="G30" s="250" t="s">
        <v>24</v>
      </c>
      <c r="H30" s="250">
        <v>1</v>
      </c>
      <c r="I30" s="251">
        <v>11307</v>
      </c>
      <c r="J30" s="250">
        <v>1</v>
      </c>
      <c r="K30" s="250">
        <v>20</v>
      </c>
      <c r="L30" s="250">
        <v>1</v>
      </c>
      <c r="M30" s="250">
        <v>1</v>
      </c>
      <c r="N30" s="250" t="s">
        <v>4013</v>
      </c>
      <c r="O30" s="252">
        <v>13</v>
      </c>
      <c r="P30" s="253">
        <v>57028.4</v>
      </c>
      <c r="Q30" s="253">
        <v>-34576</v>
      </c>
      <c r="R30" s="253">
        <f t="shared" si="1"/>
        <v>22452.400000000001</v>
      </c>
      <c r="S30" s="253">
        <v>20419.2</v>
      </c>
      <c r="T30" s="253">
        <v>20419.2</v>
      </c>
      <c r="U30" s="253">
        <v>20419.2</v>
      </c>
      <c r="V30" s="253">
        <v>20419.2</v>
      </c>
    </row>
    <row r="31" spans="1:24" s="204" customFormat="1" ht="15" customHeight="1" x14ac:dyDescent="0.25">
      <c r="A31" s="250" t="s">
        <v>4017</v>
      </c>
      <c r="B31" s="250">
        <v>2</v>
      </c>
      <c r="C31" s="250">
        <v>2</v>
      </c>
      <c r="D31" s="250" t="s">
        <v>4011</v>
      </c>
      <c r="E31" s="250" t="s">
        <v>4012</v>
      </c>
      <c r="F31" s="250">
        <v>448</v>
      </c>
      <c r="G31" s="250" t="s">
        <v>24</v>
      </c>
      <c r="H31" s="250">
        <v>1</v>
      </c>
      <c r="I31" s="251">
        <v>11307</v>
      </c>
      <c r="J31" s="250">
        <v>1</v>
      </c>
      <c r="K31" s="250">
        <v>20</v>
      </c>
      <c r="L31" s="250">
        <v>1</v>
      </c>
      <c r="M31" s="250">
        <v>1</v>
      </c>
      <c r="N31" s="250" t="s">
        <v>4013</v>
      </c>
      <c r="O31" s="250">
        <v>13</v>
      </c>
      <c r="P31" s="253">
        <v>57028.4</v>
      </c>
      <c r="Q31" s="253">
        <v>-34576</v>
      </c>
      <c r="R31" s="253">
        <f t="shared" si="1"/>
        <v>22452.400000000001</v>
      </c>
      <c r="S31" s="253">
        <v>20419.2</v>
      </c>
      <c r="T31" s="253">
        <v>20419.2</v>
      </c>
      <c r="U31" s="253">
        <v>20419.2</v>
      </c>
      <c r="V31" s="253">
        <v>20419.2</v>
      </c>
    </row>
    <row r="32" spans="1:24" s="204" customFormat="1" ht="15" customHeight="1" x14ac:dyDescent="0.25">
      <c r="A32" s="250" t="s">
        <v>4018</v>
      </c>
      <c r="B32" s="250">
        <v>2</v>
      </c>
      <c r="C32" s="250">
        <v>2</v>
      </c>
      <c r="D32" s="250" t="s">
        <v>4011</v>
      </c>
      <c r="E32" s="250" t="s">
        <v>4012</v>
      </c>
      <c r="F32" s="250">
        <v>412</v>
      </c>
      <c r="G32" s="250" t="s">
        <v>24</v>
      </c>
      <c r="H32" s="250">
        <v>1</v>
      </c>
      <c r="I32" s="251">
        <v>11307</v>
      </c>
      <c r="J32" s="250">
        <v>1</v>
      </c>
      <c r="K32" s="250">
        <v>20</v>
      </c>
      <c r="L32" s="250">
        <v>1</v>
      </c>
      <c r="M32" s="250">
        <v>1</v>
      </c>
      <c r="N32" s="250" t="s">
        <v>4013</v>
      </c>
      <c r="O32" s="252">
        <v>13</v>
      </c>
      <c r="P32" s="253">
        <v>70991.28</v>
      </c>
      <c r="Q32" s="253">
        <v>-16848</v>
      </c>
      <c r="R32" s="253">
        <f t="shared" si="1"/>
        <v>54143.28</v>
      </c>
      <c r="S32" s="253">
        <v>19519.47</v>
      </c>
      <c r="T32" s="253">
        <v>19519.47</v>
      </c>
      <c r="U32" s="253">
        <v>19519.47</v>
      </c>
      <c r="V32" s="253">
        <v>19519.47</v>
      </c>
    </row>
    <row r="33" spans="1:22" s="204" customFormat="1" ht="15" customHeight="1" x14ac:dyDescent="0.25">
      <c r="A33" s="250" t="s">
        <v>4010</v>
      </c>
      <c r="B33" s="250">
        <v>2</v>
      </c>
      <c r="C33" s="250">
        <v>2</v>
      </c>
      <c r="D33" s="250" t="s">
        <v>4011</v>
      </c>
      <c r="E33" s="250" t="s">
        <v>4012</v>
      </c>
      <c r="F33" s="250">
        <v>287</v>
      </c>
      <c r="G33" s="250" t="s">
        <v>24</v>
      </c>
      <c r="H33" s="250">
        <v>1</v>
      </c>
      <c r="I33" s="251">
        <v>11310</v>
      </c>
      <c r="J33" s="250">
        <v>1</v>
      </c>
      <c r="K33" s="250">
        <v>20</v>
      </c>
      <c r="L33" s="250">
        <v>1</v>
      </c>
      <c r="M33" s="250">
        <v>1</v>
      </c>
      <c r="N33" s="250" t="s">
        <v>4013</v>
      </c>
      <c r="O33" s="252">
        <v>13</v>
      </c>
      <c r="P33" s="253">
        <v>124217.28000000001</v>
      </c>
      <c r="Q33" s="253">
        <v>-81375.94</v>
      </c>
      <c r="R33" s="253">
        <f t="shared" si="1"/>
        <v>42841.340000000011</v>
      </c>
      <c r="S33" s="253">
        <v>42841.34</v>
      </c>
      <c r="T33" s="253">
        <v>42841.34</v>
      </c>
      <c r="U33" s="253">
        <v>42841.34</v>
      </c>
      <c r="V33" s="253">
        <v>42841.34</v>
      </c>
    </row>
    <row r="34" spans="1:22" s="204" customFormat="1" ht="15" customHeight="1" x14ac:dyDescent="0.25">
      <c r="A34" s="250" t="s">
        <v>4014</v>
      </c>
      <c r="B34" s="250">
        <v>2</v>
      </c>
      <c r="C34" s="250">
        <v>2</v>
      </c>
      <c r="D34" s="250" t="s">
        <v>4011</v>
      </c>
      <c r="E34" s="250" t="s">
        <v>4012</v>
      </c>
      <c r="F34" s="250">
        <v>287</v>
      </c>
      <c r="G34" s="250" t="s">
        <v>24</v>
      </c>
      <c r="H34" s="250">
        <v>1</v>
      </c>
      <c r="I34" s="251">
        <v>11310</v>
      </c>
      <c r="J34" s="250">
        <v>1</v>
      </c>
      <c r="K34" s="250">
        <v>20</v>
      </c>
      <c r="L34" s="250">
        <v>1</v>
      </c>
      <c r="M34" s="250">
        <v>1</v>
      </c>
      <c r="N34" s="250" t="s">
        <v>4013</v>
      </c>
      <c r="O34" s="250">
        <v>13</v>
      </c>
      <c r="P34" s="253">
        <v>522986.87999999995</v>
      </c>
      <c r="Q34" s="253">
        <v>-350121.49</v>
      </c>
      <c r="R34" s="253">
        <f t="shared" si="1"/>
        <v>172865.38999999996</v>
      </c>
      <c r="S34" s="253">
        <v>172865.39</v>
      </c>
      <c r="T34" s="253">
        <v>172865.39</v>
      </c>
      <c r="U34" s="253">
        <v>172865.39</v>
      </c>
      <c r="V34" s="253">
        <v>172865.39</v>
      </c>
    </row>
    <row r="35" spans="1:22" s="204" customFormat="1" ht="15" customHeight="1" x14ac:dyDescent="0.25">
      <c r="A35" s="250" t="s">
        <v>4015</v>
      </c>
      <c r="B35" s="250">
        <v>2</v>
      </c>
      <c r="C35" s="250">
        <v>2</v>
      </c>
      <c r="D35" s="250" t="s">
        <v>4011</v>
      </c>
      <c r="E35" s="250" t="s">
        <v>4012</v>
      </c>
      <c r="F35" s="250">
        <v>448</v>
      </c>
      <c r="G35" s="250" t="s">
        <v>24</v>
      </c>
      <c r="H35" s="250">
        <v>1</v>
      </c>
      <c r="I35" s="251">
        <v>11310</v>
      </c>
      <c r="J35" s="250">
        <v>1</v>
      </c>
      <c r="K35" s="250">
        <v>20</v>
      </c>
      <c r="L35" s="250">
        <v>1</v>
      </c>
      <c r="M35" s="250">
        <v>1</v>
      </c>
      <c r="N35" s="250" t="s">
        <v>4013</v>
      </c>
      <c r="O35" s="252">
        <v>13</v>
      </c>
      <c r="P35" s="253">
        <v>237741.36</v>
      </c>
      <c r="Q35" s="253">
        <v>-157795.07</v>
      </c>
      <c r="R35" s="253">
        <f t="shared" si="1"/>
        <v>79946.289999999979</v>
      </c>
      <c r="S35" s="253">
        <v>79946.290000000008</v>
      </c>
      <c r="T35" s="253">
        <v>79946.290000000008</v>
      </c>
      <c r="U35" s="253">
        <v>79946.290000000008</v>
      </c>
      <c r="V35" s="253">
        <v>79946.290000000008</v>
      </c>
    </row>
    <row r="36" spans="1:22" s="204" customFormat="1" ht="15" customHeight="1" x14ac:dyDescent="0.25">
      <c r="A36" s="250" t="s">
        <v>4016</v>
      </c>
      <c r="B36" s="250">
        <v>2</v>
      </c>
      <c r="C36" s="250">
        <v>2</v>
      </c>
      <c r="D36" s="250" t="s">
        <v>4011</v>
      </c>
      <c r="E36" s="250" t="s">
        <v>4012</v>
      </c>
      <c r="F36" s="250">
        <v>448</v>
      </c>
      <c r="G36" s="250" t="s">
        <v>24</v>
      </c>
      <c r="H36" s="250">
        <v>1</v>
      </c>
      <c r="I36" s="251">
        <v>11310</v>
      </c>
      <c r="J36" s="250">
        <v>1</v>
      </c>
      <c r="K36" s="250">
        <v>20</v>
      </c>
      <c r="L36" s="250">
        <v>1</v>
      </c>
      <c r="M36" s="250">
        <v>1</v>
      </c>
      <c r="N36" s="250" t="s">
        <v>4013</v>
      </c>
      <c r="O36" s="252">
        <v>13</v>
      </c>
      <c r="P36" s="253">
        <v>296514.48</v>
      </c>
      <c r="Q36" s="253">
        <v>-209947.07</v>
      </c>
      <c r="R36" s="253">
        <f t="shared" si="1"/>
        <v>86567.409999999974</v>
      </c>
      <c r="S36" s="253">
        <v>86567.41</v>
      </c>
      <c r="T36" s="253">
        <v>86567.41</v>
      </c>
      <c r="U36" s="253">
        <v>86567.41</v>
      </c>
      <c r="V36" s="253">
        <v>86567.41</v>
      </c>
    </row>
    <row r="37" spans="1:22" s="204" customFormat="1" ht="15" customHeight="1" x14ac:dyDescent="0.25">
      <c r="A37" s="250" t="s">
        <v>4017</v>
      </c>
      <c r="B37" s="250">
        <v>2</v>
      </c>
      <c r="C37" s="250">
        <v>2</v>
      </c>
      <c r="D37" s="250" t="s">
        <v>4011</v>
      </c>
      <c r="E37" s="250" t="s">
        <v>4012</v>
      </c>
      <c r="F37" s="250">
        <v>273</v>
      </c>
      <c r="G37" s="250" t="s">
        <v>24</v>
      </c>
      <c r="H37" s="250">
        <v>1</v>
      </c>
      <c r="I37" s="251">
        <v>11310</v>
      </c>
      <c r="J37" s="250">
        <v>1</v>
      </c>
      <c r="K37" s="250">
        <v>20</v>
      </c>
      <c r="L37" s="250">
        <v>1</v>
      </c>
      <c r="M37" s="250">
        <v>1</v>
      </c>
      <c r="N37" s="250" t="s">
        <v>4013</v>
      </c>
      <c r="O37" s="252">
        <v>13</v>
      </c>
      <c r="P37" s="253">
        <f>189869.52/3</f>
        <v>63289.84</v>
      </c>
      <c r="Q37" s="253">
        <v>-52712.346666666657</v>
      </c>
      <c r="R37" s="253">
        <f t="shared" si="1"/>
        <v>10577.493333333339</v>
      </c>
      <c r="S37" s="253">
        <v>19135.84</v>
      </c>
      <c r="T37" s="253">
        <v>19135.84</v>
      </c>
      <c r="U37" s="253">
        <v>19135.84</v>
      </c>
      <c r="V37" s="253">
        <v>19135.84</v>
      </c>
    </row>
    <row r="38" spans="1:22" s="204" customFormat="1" ht="15" customHeight="1" x14ac:dyDescent="0.25">
      <c r="A38" s="250" t="s">
        <v>4017</v>
      </c>
      <c r="B38" s="250">
        <v>2</v>
      </c>
      <c r="C38" s="250">
        <v>2</v>
      </c>
      <c r="D38" s="250" t="s">
        <v>4011</v>
      </c>
      <c r="E38" s="250" t="s">
        <v>4012</v>
      </c>
      <c r="F38" s="250">
        <v>274</v>
      </c>
      <c r="G38" s="250" t="s">
        <v>24</v>
      </c>
      <c r="H38" s="250">
        <v>1</v>
      </c>
      <c r="I38" s="251">
        <v>11310</v>
      </c>
      <c r="J38" s="250">
        <v>1</v>
      </c>
      <c r="K38" s="250">
        <v>20</v>
      </c>
      <c r="L38" s="250">
        <v>1</v>
      </c>
      <c r="M38" s="250">
        <v>1</v>
      </c>
      <c r="N38" s="250" t="s">
        <v>4013</v>
      </c>
      <c r="O38" s="250">
        <v>13</v>
      </c>
      <c r="P38" s="253">
        <v>63289.84</v>
      </c>
      <c r="Q38" s="253">
        <v>-52712.346666666657</v>
      </c>
      <c r="R38" s="253">
        <f t="shared" si="1"/>
        <v>10577.493333333339</v>
      </c>
      <c r="S38" s="253">
        <v>19135.84</v>
      </c>
      <c r="T38" s="253">
        <v>19135.84</v>
      </c>
      <c r="U38" s="253">
        <v>19135.84</v>
      </c>
      <c r="V38" s="253">
        <v>19135.84</v>
      </c>
    </row>
    <row r="39" spans="1:22" s="204" customFormat="1" ht="15" customHeight="1" x14ac:dyDescent="0.25">
      <c r="A39" s="250" t="s">
        <v>4017</v>
      </c>
      <c r="B39" s="250">
        <v>2</v>
      </c>
      <c r="C39" s="250">
        <v>2</v>
      </c>
      <c r="D39" s="250" t="s">
        <v>4011</v>
      </c>
      <c r="E39" s="250" t="s">
        <v>4012</v>
      </c>
      <c r="F39" s="250">
        <v>448</v>
      </c>
      <c r="G39" s="250" t="s">
        <v>24</v>
      </c>
      <c r="H39" s="250">
        <v>1</v>
      </c>
      <c r="I39" s="251">
        <v>11310</v>
      </c>
      <c r="J39" s="250">
        <v>1</v>
      </c>
      <c r="K39" s="250">
        <v>20</v>
      </c>
      <c r="L39" s="250">
        <v>1</v>
      </c>
      <c r="M39" s="250">
        <v>1</v>
      </c>
      <c r="N39" s="250" t="s">
        <v>4013</v>
      </c>
      <c r="O39" s="252">
        <v>13</v>
      </c>
      <c r="P39" s="253">
        <v>63289.84</v>
      </c>
      <c r="Q39" s="253">
        <v>-52712.346666666657</v>
      </c>
      <c r="R39" s="253">
        <f t="shared" si="1"/>
        <v>10577.493333333339</v>
      </c>
      <c r="S39" s="253">
        <v>19135.84</v>
      </c>
      <c r="T39" s="253">
        <v>19135.84</v>
      </c>
      <c r="U39" s="253">
        <v>19135.84</v>
      </c>
      <c r="V39" s="253">
        <v>19135.84</v>
      </c>
    </row>
    <row r="40" spans="1:22" s="204" customFormat="1" ht="15" customHeight="1" x14ac:dyDescent="0.25">
      <c r="A40" s="250" t="s">
        <v>4018</v>
      </c>
      <c r="B40" s="250">
        <v>2</v>
      </c>
      <c r="C40" s="250">
        <v>2</v>
      </c>
      <c r="D40" s="250" t="s">
        <v>4011</v>
      </c>
      <c r="E40" s="250" t="s">
        <v>4012</v>
      </c>
      <c r="F40" s="250">
        <v>412</v>
      </c>
      <c r="G40" s="250" t="s">
        <v>24</v>
      </c>
      <c r="H40" s="250">
        <v>1</v>
      </c>
      <c r="I40" s="251">
        <v>11310</v>
      </c>
      <c r="J40" s="250">
        <v>1</v>
      </c>
      <c r="K40" s="250">
        <v>20</v>
      </c>
      <c r="L40" s="250">
        <v>1</v>
      </c>
      <c r="M40" s="250">
        <v>1</v>
      </c>
      <c r="N40" s="250" t="s">
        <v>4013</v>
      </c>
      <c r="O40" s="250">
        <v>13</v>
      </c>
      <c r="P40" s="253">
        <v>57470.64</v>
      </c>
      <c r="Q40" s="253">
        <v>-13320.91</v>
      </c>
      <c r="R40" s="253">
        <f t="shared" si="1"/>
        <v>44149.729999999996</v>
      </c>
      <c r="S40" s="253">
        <v>18474.690000000002</v>
      </c>
      <c r="T40" s="253">
        <v>18474.690000000002</v>
      </c>
      <c r="U40" s="253">
        <v>18474.690000000002</v>
      </c>
      <c r="V40" s="253">
        <v>18474.690000000002</v>
      </c>
    </row>
    <row r="41" spans="1:22" s="204" customFormat="1" ht="15" customHeight="1" x14ac:dyDescent="0.25">
      <c r="A41" s="250" t="s">
        <v>4014</v>
      </c>
      <c r="B41" s="250">
        <v>2</v>
      </c>
      <c r="C41" s="250">
        <v>2</v>
      </c>
      <c r="D41" s="250" t="s">
        <v>4011</v>
      </c>
      <c r="E41" s="250" t="s">
        <v>4012</v>
      </c>
      <c r="F41" s="250">
        <v>287</v>
      </c>
      <c r="G41" s="250" t="s">
        <v>24</v>
      </c>
      <c r="H41" s="250">
        <v>1</v>
      </c>
      <c r="I41" s="251">
        <v>12101</v>
      </c>
      <c r="J41" s="250">
        <v>1</v>
      </c>
      <c r="K41" s="250">
        <v>20</v>
      </c>
      <c r="L41" s="250">
        <v>1</v>
      </c>
      <c r="M41" s="250">
        <v>1</v>
      </c>
      <c r="N41" s="250" t="s">
        <v>4013</v>
      </c>
      <c r="O41" s="252">
        <v>13</v>
      </c>
      <c r="P41" s="253">
        <v>0</v>
      </c>
      <c r="Q41" s="253">
        <v>0</v>
      </c>
      <c r="R41" s="253">
        <f t="shared" si="1"/>
        <v>0</v>
      </c>
      <c r="S41" s="253">
        <v>0</v>
      </c>
      <c r="T41" s="253">
        <v>0</v>
      </c>
      <c r="U41" s="253">
        <v>0</v>
      </c>
      <c r="V41" s="253">
        <v>0</v>
      </c>
    </row>
    <row r="42" spans="1:22" s="204" customFormat="1" ht="15" customHeight="1" x14ac:dyDescent="0.25">
      <c r="A42" s="250" t="s">
        <v>4015</v>
      </c>
      <c r="B42" s="250">
        <v>2</v>
      </c>
      <c r="C42" s="250">
        <v>2</v>
      </c>
      <c r="D42" s="250" t="s">
        <v>4011</v>
      </c>
      <c r="E42" s="250" t="s">
        <v>4012</v>
      </c>
      <c r="F42" s="250">
        <v>448</v>
      </c>
      <c r="G42" s="250" t="s">
        <v>24</v>
      </c>
      <c r="H42" s="250">
        <v>1</v>
      </c>
      <c r="I42" s="251">
        <v>12101</v>
      </c>
      <c r="J42" s="250">
        <v>1</v>
      </c>
      <c r="K42" s="250">
        <v>20</v>
      </c>
      <c r="L42" s="250">
        <v>1</v>
      </c>
      <c r="M42" s="250">
        <v>1</v>
      </c>
      <c r="N42" s="250" t="s">
        <v>4013</v>
      </c>
      <c r="O42" s="250">
        <v>13</v>
      </c>
      <c r="P42" s="253">
        <v>0</v>
      </c>
      <c r="Q42" s="253">
        <v>0</v>
      </c>
      <c r="R42" s="253">
        <f t="shared" si="1"/>
        <v>0</v>
      </c>
      <c r="S42" s="253">
        <v>0</v>
      </c>
      <c r="T42" s="253">
        <v>0</v>
      </c>
      <c r="U42" s="253">
        <v>0</v>
      </c>
      <c r="V42" s="253">
        <v>0</v>
      </c>
    </row>
    <row r="43" spans="1:22" s="204" customFormat="1" ht="15" customHeight="1" x14ac:dyDescent="0.25">
      <c r="A43" s="250" t="s">
        <v>4017</v>
      </c>
      <c r="B43" s="250">
        <v>2</v>
      </c>
      <c r="C43" s="250">
        <v>2</v>
      </c>
      <c r="D43" s="250" t="s">
        <v>4011</v>
      </c>
      <c r="E43" s="250" t="s">
        <v>4012</v>
      </c>
      <c r="F43" s="250">
        <v>273</v>
      </c>
      <c r="G43" s="250" t="s">
        <v>24</v>
      </c>
      <c r="H43" s="250">
        <v>1</v>
      </c>
      <c r="I43" s="251">
        <v>12101</v>
      </c>
      <c r="J43" s="250">
        <v>1</v>
      </c>
      <c r="K43" s="250">
        <v>20</v>
      </c>
      <c r="L43" s="250">
        <v>1</v>
      </c>
      <c r="M43" s="250">
        <v>1</v>
      </c>
      <c r="N43" s="250" t="s">
        <v>4013</v>
      </c>
      <c r="O43" s="250">
        <v>13</v>
      </c>
      <c r="P43" s="253">
        <v>0</v>
      </c>
      <c r="Q43" s="253">
        <v>0</v>
      </c>
      <c r="R43" s="253">
        <f t="shared" si="1"/>
        <v>0</v>
      </c>
      <c r="S43" s="253">
        <v>0</v>
      </c>
      <c r="T43" s="253">
        <v>0</v>
      </c>
      <c r="U43" s="253">
        <v>0</v>
      </c>
      <c r="V43" s="253">
        <v>0</v>
      </c>
    </row>
    <row r="44" spans="1:22" s="204" customFormat="1" ht="15" customHeight="1" x14ac:dyDescent="0.25">
      <c r="A44" s="250" t="s">
        <v>4017</v>
      </c>
      <c r="B44" s="250">
        <v>2</v>
      </c>
      <c r="C44" s="250">
        <v>2</v>
      </c>
      <c r="D44" s="250" t="s">
        <v>4011</v>
      </c>
      <c r="E44" s="250" t="s">
        <v>4012</v>
      </c>
      <c r="F44" s="250">
        <v>274</v>
      </c>
      <c r="G44" s="250" t="s">
        <v>24</v>
      </c>
      <c r="H44" s="250">
        <v>1</v>
      </c>
      <c r="I44" s="251">
        <v>12101</v>
      </c>
      <c r="J44" s="250">
        <v>1</v>
      </c>
      <c r="K44" s="250">
        <v>20</v>
      </c>
      <c r="L44" s="250">
        <v>1</v>
      </c>
      <c r="M44" s="250">
        <v>1</v>
      </c>
      <c r="N44" s="250" t="s">
        <v>4013</v>
      </c>
      <c r="O44" s="252">
        <v>13</v>
      </c>
      <c r="P44" s="253">
        <v>0</v>
      </c>
      <c r="Q44" s="253">
        <v>0</v>
      </c>
      <c r="R44" s="253">
        <f t="shared" si="1"/>
        <v>0</v>
      </c>
      <c r="S44" s="253">
        <v>0</v>
      </c>
      <c r="T44" s="253">
        <v>0</v>
      </c>
      <c r="U44" s="253">
        <v>0</v>
      </c>
      <c r="V44" s="253">
        <v>0</v>
      </c>
    </row>
    <row r="45" spans="1:22" s="204" customFormat="1" ht="15" customHeight="1" x14ac:dyDescent="0.25">
      <c r="A45" s="250" t="s">
        <v>4017</v>
      </c>
      <c r="B45" s="250">
        <v>2</v>
      </c>
      <c r="C45" s="250">
        <v>2</v>
      </c>
      <c r="D45" s="250" t="s">
        <v>4011</v>
      </c>
      <c r="E45" s="250" t="s">
        <v>4012</v>
      </c>
      <c r="F45" s="250">
        <v>448</v>
      </c>
      <c r="G45" s="250" t="s">
        <v>24</v>
      </c>
      <c r="H45" s="250">
        <v>1</v>
      </c>
      <c r="I45" s="251">
        <v>12101</v>
      </c>
      <c r="J45" s="250">
        <v>1</v>
      </c>
      <c r="K45" s="250">
        <v>20</v>
      </c>
      <c r="L45" s="250">
        <v>1</v>
      </c>
      <c r="M45" s="250">
        <v>1</v>
      </c>
      <c r="N45" s="250" t="s">
        <v>4013</v>
      </c>
      <c r="O45" s="250">
        <v>13</v>
      </c>
      <c r="P45" s="253">
        <v>0</v>
      </c>
      <c r="Q45" s="253">
        <v>0</v>
      </c>
      <c r="R45" s="253">
        <f t="shared" si="1"/>
        <v>0</v>
      </c>
      <c r="S45" s="253">
        <v>0</v>
      </c>
      <c r="T45" s="253">
        <v>0</v>
      </c>
      <c r="U45" s="253">
        <v>0</v>
      </c>
      <c r="V45" s="253">
        <v>0</v>
      </c>
    </row>
    <row r="46" spans="1:22" s="204" customFormat="1" ht="15" customHeight="1" x14ac:dyDescent="0.25">
      <c r="A46" s="250" t="s">
        <v>4018</v>
      </c>
      <c r="B46" s="250">
        <v>2</v>
      </c>
      <c r="C46" s="250">
        <v>2</v>
      </c>
      <c r="D46" s="250" t="s">
        <v>4011</v>
      </c>
      <c r="E46" s="250" t="s">
        <v>4012</v>
      </c>
      <c r="F46" s="250">
        <v>412</v>
      </c>
      <c r="G46" s="250" t="s">
        <v>24</v>
      </c>
      <c r="H46" s="250">
        <v>1</v>
      </c>
      <c r="I46" s="251">
        <v>12101</v>
      </c>
      <c r="J46" s="250">
        <v>1</v>
      </c>
      <c r="K46" s="250">
        <v>20</v>
      </c>
      <c r="L46" s="250">
        <v>1</v>
      </c>
      <c r="M46" s="250">
        <v>1</v>
      </c>
      <c r="N46" s="250" t="s">
        <v>4013</v>
      </c>
      <c r="O46" s="252">
        <v>13</v>
      </c>
      <c r="P46" s="253">
        <v>0</v>
      </c>
      <c r="Q46" s="253">
        <v>0</v>
      </c>
      <c r="R46" s="253">
        <f t="shared" si="1"/>
        <v>0</v>
      </c>
      <c r="S46" s="253">
        <v>0</v>
      </c>
      <c r="T46" s="253">
        <v>0</v>
      </c>
      <c r="U46" s="253">
        <v>0</v>
      </c>
      <c r="V46" s="253">
        <v>0</v>
      </c>
    </row>
    <row r="47" spans="1:22" s="204" customFormat="1" ht="15" customHeight="1" x14ac:dyDescent="0.25">
      <c r="A47" s="250" t="s">
        <v>4010</v>
      </c>
      <c r="B47" s="250">
        <v>2</v>
      </c>
      <c r="C47" s="250">
        <v>2</v>
      </c>
      <c r="D47" s="250" t="s">
        <v>4011</v>
      </c>
      <c r="E47" s="250" t="s">
        <v>4012</v>
      </c>
      <c r="F47" s="250">
        <v>287</v>
      </c>
      <c r="G47" s="250" t="s">
        <v>24</v>
      </c>
      <c r="H47" s="250">
        <v>1</v>
      </c>
      <c r="I47" s="251">
        <v>13101</v>
      </c>
      <c r="J47" s="250">
        <v>1</v>
      </c>
      <c r="K47" s="250">
        <v>20</v>
      </c>
      <c r="L47" s="250">
        <v>1</v>
      </c>
      <c r="M47" s="250">
        <v>1</v>
      </c>
      <c r="N47" s="250" t="s">
        <v>4013</v>
      </c>
      <c r="O47" s="252">
        <v>13</v>
      </c>
      <c r="P47" s="253">
        <v>25218.239999999998</v>
      </c>
      <c r="Q47" s="253">
        <v>0</v>
      </c>
      <c r="R47" s="253">
        <f t="shared" si="1"/>
        <v>25218.239999999998</v>
      </c>
      <c r="S47" s="253">
        <v>37082.956237433769</v>
      </c>
      <c r="T47" s="253">
        <v>23847.040000000001</v>
      </c>
      <c r="U47" s="253">
        <v>23847.040000000001</v>
      </c>
      <c r="V47" s="253">
        <v>23847.040000000001</v>
      </c>
    </row>
    <row r="48" spans="1:22" s="204" customFormat="1" ht="15" customHeight="1" x14ac:dyDescent="0.25">
      <c r="A48" s="250" t="s">
        <v>4014</v>
      </c>
      <c r="B48" s="250">
        <v>2</v>
      </c>
      <c r="C48" s="250">
        <v>2</v>
      </c>
      <c r="D48" s="250" t="s">
        <v>4011</v>
      </c>
      <c r="E48" s="250" t="s">
        <v>4012</v>
      </c>
      <c r="F48" s="250">
        <v>287</v>
      </c>
      <c r="G48" s="250" t="s">
        <v>24</v>
      </c>
      <c r="H48" s="250">
        <v>1</v>
      </c>
      <c r="I48" s="251">
        <v>13101</v>
      </c>
      <c r="J48" s="250">
        <v>1</v>
      </c>
      <c r="K48" s="250">
        <v>20</v>
      </c>
      <c r="L48" s="250">
        <v>1</v>
      </c>
      <c r="M48" s="250">
        <v>1</v>
      </c>
      <c r="N48" s="250" t="s">
        <v>4013</v>
      </c>
      <c r="O48" s="250">
        <v>13</v>
      </c>
      <c r="P48" s="253">
        <v>237723.79200000002</v>
      </c>
      <c r="Q48" s="253">
        <v>0</v>
      </c>
      <c r="R48" s="253">
        <f t="shared" si="1"/>
        <v>237723.79200000002</v>
      </c>
      <c r="S48" s="253">
        <v>270890.85272470093</v>
      </c>
      <c r="T48" s="253">
        <v>176720.88999999998</v>
      </c>
      <c r="U48" s="253">
        <v>176720.88999999998</v>
      </c>
      <c r="V48" s="253">
        <v>176720.88999999998</v>
      </c>
    </row>
    <row r="49" spans="1:22" s="204" customFormat="1" ht="15" customHeight="1" x14ac:dyDescent="0.25">
      <c r="A49" s="250" t="s">
        <v>4015</v>
      </c>
      <c r="B49" s="250">
        <v>2</v>
      </c>
      <c r="C49" s="250">
        <v>2</v>
      </c>
      <c r="D49" s="250" t="s">
        <v>4011</v>
      </c>
      <c r="E49" s="250" t="s">
        <v>4012</v>
      </c>
      <c r="F49" s="250">
        <v>448</v>
      </c>
      <c r="G49" s="250" t="s">
        <v>24</v>
      </c>
      <c r="H49" s="250">
        <v>1</v>
      </c>
      <c r="I49" s="251">
        <v>13101</v>
      </c>
      <c r="J49" s="250">
        <v>1</v>
      </c>
      <c r="K49" s="250">
        <v>20</v>
      </c>
      <c r="L49" s="250">
        <v>1</v>
      </c>
      <c r="M49" s="250">
        <v>1</v>
      </c>
      <c r="N49" s="250" t="s">
        <v>4013</v>
      </c>
      <c r="O49" s="252">
        <v>13</v>
      </c>
      <c r="P49" s="253">
        <v>97152.960000000006</v>
      </c>
      <c r="Q49" s="253">
        <v>0</v>
      </c>
      <c r="R49" s="253">
        <f t="shared" si="1"/>
        <v>97152.960000000006</v>
      </c>
      <c r="S49" s="253">
        <v>35805.704231993754</v>
      </c>
      <c r="T49" s="253">
        <v>70040.75</v>
      </c>
      <c r="U49" s="253">
        <v>70040.75</v>
      </c>
      <c r="V49" s="253">
        <v>70040.75</v>
      </c>
    </row>
    <row r="50" spans="1:22" s="204" customFormat="1" ht="15" customHeight="1" x14ac:dyDescent="0.25">
      <c r="A50" s="250" t="s">
        <v>4016</v>
      </c>
      <c r="B50" s="250">
        <v>2</v>
      </c>
      <c r="C50" s="250">
        <v>2</v>
      </c>
      <c r="D50" s="250" t="s">
        <v>4011</v>
      </c>
      <c r="E50" s="250" t="s">
        <v>4012</v>
      </c>
      <c r="F50" s="250">
        <v>448</v>
      </c>
      <c r="G50" s="250" t="s">
        <v>24</v>
      </c>
      <c r="H50" s="250">
        <v>1</v>
      </c>
      <c r="I50" s="251">
        <v>13101</v>
      </c>
      <c r="J50" s="250">
        <v>1</v>
      </c>
      <c r="K50" s="250">
        <v>20</v>
      </c>
      <c r="L50" s="250">
        <v>1</v>
      </c>
      <c r="M50" s="250">
        <v>1</v>
      </c>
      <c r="N50" s="250" t="s">
        <v>4013</v>
      </c>
      <c r="O50" s="252">
        <v>13</v>
      </c>
      <c r="P50" s="253">
        <v>207587.22</v>
      </c>
      <c r="Q50" s="253">
        <v>0</v>
      </c>
      <c r="R50" s="253">
        <f t="shared" si="1"/>
        <v>207587.22</v>
      </c>
      <c r="S50" s="253">
        <v>194288.54522092853</v>
      </c>
      <c r="T50" s="253">
        <v>126289.89000000001</v>
      </c>
      <c r="U50" s="253">
        <v>126289.89000000001</v>
      </c>
      <c r="V50" s="253">
        <v>126289.89000000001</v>
      </c>
    </row>
    <row r="51" spans="1:22" s="204" customFormat="1" ht="15" customHeight="1" x14ac:dyDescent="0.25">
      <c r="A51" s="250" t="s">
        <v>4017</v>
      </c>
      <c r="B51" s="250">
        <v>2</v>
      </c>
      <c r="C51" s="250">
        <v>2</v>
      </c>
      <c r="D51" s="250" t="s">
        <v>4011</v>
      </c>
      <c r="E51" s="250" t="s">
        <v>4012</v>
      </c>
      <c r="F51" s="250">
        <v>273</v>
      </c>
      <c r="G51" s="250" t="s">
        <v>24</v>
      </c>
      <c r="H51" s="250">
        <v>1</v>
      </c>
      <c r="I51" s="251">
        <v>13101</v>
      </c>
      <c r="J51" s="250">
        <v>1</v>
      </c>
      <c r="K51" s="250">
        <v>20</v>
      </c>
      <c r="L51" s="250">
        <v>1</v>
      </c>
      <c r="M51" s="250">
        <v>1</v>
      </c>
      <c r="N51" s="250" t="s">
        <v>4013</v>
      </c>
      <c r="O51" s="252">
        <v>13</v>
      </c>
      <c r="P51" s="253">
        <f>117744.72/3</f>
        <v>39248.239999999998</v>
      </c>
      <c r="Q51" s="253">
        <v>0</v>
      </c>
      <c r="R51" s="253">
        <f t="shared" si="1"/>
        <v>39248.239999999998</v>
      </c>
      <c r="S51" s="253">
        <v>44278.914180094784</v>
      </c>
      <c r="T51" s="253">
        <v>28474.49</v>
      </c>
      <c r="U51" s="253">
        <v>28474.49</v>
      </c>
      <c r="V51" s="253">
        <v>28474.49</v>
      </c>
    </row>
    <row r="52" spans="1:22" s="204" customFormat="1" ht="15" customHeight="1" x14ac:dyDescent="0.25">
      <c r="A52" s="250" t="s">
        <v>4017</v>
      </c>
      <c r="B52" s="250">
        <v>2</v>
      </c>
      <c r="C52" s="250">
        <v>2</v>
      </c>
      <c r="D52" s="250" t="s">
        <v>4011</v>
      </c>
      <c r="E52" s="250" t="s">
        <v>4012</v>
      </c>
      <c r="F52" s="250">
        <v>274</v>
      </c>
      <c r="G52" s="250" t="s">
        <v>24</v>
      </c>
      <c r="H52" s="250">
        <v>1</v>
      </c>
      <c r="I52" s="251">
        <v>13101</v>
      </c>
      <c r="J52" s="250">
        <v>1</v>
      </c>
      <c r="K52" s="250">
        <v>20</v>
      </c>
      <c r="L52" s="250">
        <v>1</v>
      </c>
      <c r="M52" s="250">
        <v>1</v>
      </c>
      <c r="N52" s="250" t="s">
        <v>4013</v>
      </c>
      <c r="O52" s="250">
        <v>13</v>
      </c>
      <c r="P52" s="253">
        <v>39248.239999999998</v>
      </c>
      <c r="Q52" s="253">
        <v>0</v>
      </c>
      <c r="R52" s="253">
        <f t="shared" si="1"/>
        <v>39248.239999999998</v>
      </c>
      <c r="S52" s="253">
        <v>44278.914180094784</v>
      </c>
      <c r="T52" s="253">
        <v>28474.49</v>
      </c>
      <c r="U52" s="253">
        <v>28474.49</v>
      </c>
      <c r="V52" s="253">
        <v>28474.49</v>
      </c>
    </row>
    <row r="53" spans="1:22" s="204" customFormat="1" ht="15" customHeight="1" x14ac:dyDescent="0.25">
      <c r="A53" s="250" t="s">
        <v>4017</v>
      </c>
      <c r="B53" s="250">
        <v>2</v>
      </c>
      <c r="C53" s="250">
        <v>2</v>
      </c>
      <c r="D53" s="250" t="s">
        <v>4011</v>
      </c>
      <c r="E53" s="250" t="s">
        <v>4012</v>
      </c>
      <c r="F53" s="250">
        <v>448</v>
      </c>
      <c r="G53" s="250" t="s">
        <v>24</v>
      </c>
      <c r="H53" s="250">
        <v>1</v>
      </c>
      <c r="I53" s="251">
        <v>13101</v>
      </c>
      <c r="J53" s="250">
        <v>1</v>
      </c>
      <c r="K53" s="250">
        <v>20</v>
      </c>
      <c r="L53" s="250">
        <v>1</v>
      </c>
      <c r="M53" s="250">
        <v>1</v>
      </c>
      <c r="N53" s="250" t="s">
        <v>4013</v>
      </c>
      <c r="O53" s="252">
        <v>13</v>
      </c>
      <c r="P53" s="253">
        <v>39248.239999999998</v>
      </c>
      <c r="Q53" s="253">
        <v>0</v>
      </c>
      <c r="R53" s="253">
        <f t="shared" si="1"/>
        <v>39248.239999999998</v>
      </c>
      <c r="S53" s="253">
        <v>44278.914180094784</v>
      </c>
      <c r="T53" s="253">
        <v>28474.49</v>
      </c>
      <c r="U53" s="253">
        <v>28474.49</v>
      </c>
      <c r="V53" s="253">
        <v>28474.49</v>
      </c>
    </row>
    <row r="54" spans="1:22" s="204" customFormat="1" ht="15" customHeight="1" x14ac:dyDescent="0.25">
      <c r="A54" s="250" t="s">
        <v>4018</v>
      </c>
      <c r="B54" s="250">
        <v>2</v>
      </c>
      <c r="C54" s="250">
        <v>2</v>
      </c>
      <c r="D54" s="250" t="s">
        <v>4011</v>
      </c>
      <c r="E54" s="250" t="s">
        <v>4012</v>
      </c>
      <c r="F54" s="250">
        <v>412</v>
      </c>
      <c r="G54" s="250" t="s">
        <v>24</v>
      </c>
      <c r="H54" s="250">
        <v>1</v>
      </c>
      <c r="I54" s="251">
        <v>13101</v>
      </c>
      <c r="J54" s="250">
        <v>1</v>
      </c>
      <c r="K54" s="250">
        <v>20</v>
      </c>
      <c r="L54" s="250">
        <v>1</v>
      </c>
      <c r="M54" s="250">
        <v>1</v>
      </c>
      <c r="N54" s="250" t="s">
        <v>4013</v>
      </c>
      <c r="O54" s="250">
        <v>13</v>
      </c>
      <c r="P54" s="253">
        <v>66094.080000000002</v>
      </c>
      <c r="Q54" s="253">
        <v>0</v>
      </c>
      <c r="R54" s="253">
        <f t="shared" si="1"/>
        <v>66094.080000000002</v>
      </c>
      <c r="S54" s="253">
        <v>80616.20904465855</v>
      </c>
      <c r="T54" s="253">
        <v>51841.88</v>
      </c>
      <c r="U54" s="253">
        <v>51841.88</v>
      </c>
      <c r="V54" s="253">
        <v>51841.88</v>
      </c>
    </row>
    <row r="55" spans="1:22" s="204" customFormat="1" ht="15" customHeight="1" x14ac:dyDescent="0.25">
      <c r="A55" s="250" t="s">
        <v>4010</v>
      </c>
      <c r="B55" s="250">
        <v>2</v>
      </c>
      <c r="C55" s="250">
        <v>2</v>
      </c>
      <c r="D55" s="250" t="s">
        <v>4011</v>
      </c>
      <c r="E55" s="250" t="s">
        <v>4012</v>
      </c>
      <c r="F55" s="250">
        <v>287</v>
      </c>
      <c r="G55" s="250" t="s">
        <v>24</v>
      </c>
      <c r="H55" s="250">
        <v>1</v>
      </c>
      <c r="I55" s="251">
        <v>13201</v>
      </c>
      <c r="J55" s="250">
        <v>1</v>
      </c>
      <c r="K55" s="250">
        <v>20</v>
      </c>
      <c r="L55" s="250">
        <v>1</v>
      </c>
      <c r="M55" s="250">
        <v>1</v>
      </c>
      <c r="N55" s="250" t="s">
        <v>4013</v>
      </c>
      <c r="O55" s="250">
        <v>13</v>
      </c>
      <c r="P55" s="253">
        <v>10781.400000000001</v>
      </c>
      <c r="Q55" s="253">
        <v>0</v>
      </c>
      <c r="R55" s="253">
        <f t="shared" si="1"/>
        <v>10781.400000000001</v>
      </c>
      <c r="S55" s="253">
        <f t="shared" si="1"/>
        <v>10781.400000000001</v>
      </c>
      <c r="T55" s="253">
        <v>6469.0499999999993</v>
      </c>
      <c r="U55" s="253">
        <v>6469.0499999999993</v>
      </c>
      <c r="V55" s="253">
        <v>6469.0499999999993</v>
      </c>
    </row>
    <row r="56" spans="1:22" s="204" customFormat="1" ht="15" customHeight="1" x14ac:dyDescent="0.25">
      <c r="A56" s="250" t="s">
        <v>4014</v>
      </c>
      <c r="B56" s="250">
        <v>2</v>
      </c>
      <c r="C56" s="250">
        <v>2</v>
      </c>
      <c r="D56" s="250" t="s">
        <v>4011</v>
      </c>
      <c r="E56" s="250" t="s">
        <v>4012</v>
      </c>
      <c r="F56" s="250">
        <v>287</v>
      </c>
      <c r="G56" s="250" t="s">
        <v>24</v>
      </c>
      <c r="H56" s="250">
        <v>1</v>
      </c>
      <c r="I56" s="251">
        <v>13201</v>
      </c>
      <c r="J56" s="250">
        <v>1</v>
      </c>
      <c r="K56" s="250">
        <v>20</v>
      </c>
      <c r="L56" s="250">
        <v>1</v>
      </c>
      <c r="M56" s="250">
        <v>1</v>
      </c>
      <c r="N56" s="250" t="s">
        <v>4013</v>
      </c>
      <c r="O56" s="252">
        <v>13</v>
      </c>
      <c r="P56" s="253">
        <v>44665.799999999988</v>
      </c>
      <c r="Q56" s="253">
        <v>0</v>
      </c>
      <c r="R56" s="253">
        <f t="shared" ref="R56:S87" si="2">P56+Q56</f>
        <v>44665.799999999988</v>
      </c>
      <c r="S56" s="253">
        <f t="shared" si="2"/>
        <v>44665.799999999988</v>
      </c>
      <c r="T56" s="253">
        <v>25876.2</v>
      </c>
      <c r="U56" s="253">
        <v>25876.2</v>
      </c>
      <c r="V56" s="253">
        <v>25876.2</v>
      </c>
    </row>
    <row r="57" spans="1:22" s="204" customFormat="1" ht="15" customHeight="1" x14ac:dyDescent="0.25">
      <c r="A57" s="250" t="s">
        <v>4015</v>
      </c>
      <c r="B57" s="250">
        <v>2</v>
      </c>
      <c r="C57" s="250">
        <v>2</v>
      </c>
      <c r="D57" s="250" t="s">
        <v>4011</v>
      </c>
      <c r="E57" s="250" t="s">
        <v>4012</v>
      </c>
      <c r="F57" s="250">
        <v>448</v>
      </c>
      <c r="G57" s="250" t="s">
        <v>24</v>
      </c>
      <c r="H57" s="250">
        <v>1</v>
      </c>
      <c r="I57" s="251">
        <v>13201</v>
      </c>
      <c r="J57" s="250">
        <v>1</v>
      </c>
      <c r="K57" s="250">
        <v>20</v>
      </c>
      <c r="L57" s="250">
        <v>1</v>
      </c>
      <c r="M57" s="250">
        <v>1</v>
      </c>
      <c r="N57" s="250" t="s">
        <v>4013</v>
      </c>
      <c r="O57" s="250">
        <v>13</v>
      </c>
      <c r="P57" s="253">
        <v>16942.200000000004</v>
      </c>
      <c r="Q57" s="253">
        <v>0</v>
      </c>
      <c r="R57" s="253">
        <f t="shared" si="2"/>
        <v>16942.200000000004</v>
      </c>
      <c r="S57" s="253">
        <f t="shared" si="2"/>
        <v>16942.200000000004</v>
      </c>
      <c r="T57" s="253">
        <v>10165.65</v>
      </c>
      <c r="U57" s="253">
        <v>10165.65</v>
      </c>
      <c r="V57" s="253">
        <v>10165.65</v>
      </c>
    </row>
    <row r="58" spans="1:22" s="204" customFormat="1" ht="15" customHeight="1" x14ac:dyDescent="0.25">
      <c r="A58" s="250" t="s">
        <v>4016</v>
      </c>
      <c r="B58" s="250">
        <v>2</v>
      </c>
      <c r="C58" s="250">
        <v>2</v>
      </c>
      <c r="D58" s="250" t="s">
        <v>4011</v>
      </c>
      <c r="E58" s="250" t="s">
        <v>4012</v>
      </c>
      <c r="F58" s="250">
        <v>448</v>
      </c>
      <c r="G58" s="250" t="s">
        <v>24</v>
      </c>
      <c r="H58" s="250">
        <v>1</v>
      </c>
      <c r="I58" s="251">
        <v>13201</v>
      </c>
      <c r="J58" s="250">
        <v>1</v>
      </c>
      <c r="K58" s="250">
        <v>20</v>
      </c>
      <c r="L58" s="250">
        <v>1</v>
      </c>
      <c r="M58" s="250">
        <v>1</v>
      </c>
      <c r="N58" s="250" t="s">
        <v>4013</v>
      </c>
      <c r="O58" s="250">
        <v>13</v>
      </c>
      <c r="P58" s="253">
        <v>26183.400000000009</v>
      </c>
      <c r="Q58" s="253">
        <v>0</v>
      </c>
      <c r="R58" s="253">
        <f t="shared" si="2"/>
        <v>26183.400000000009</v>
      </c>
      <c r="S58" s="253">
        <f t="shared" si="2"/>
        <v>26183.400000000009</v>
      </c>
      <c r="T58" s="253">
        <v>13862.25</v>
      </c>
      <c r="U58" s="253">
        <v>13862.25</v>
      </c>
      <c r="V58" s="253">
        <v>13862.25</v>
      </c>
    </row>
    <row r="59" spans="1:22" s="204" customFormat="1" ht="15" customHeight="1" x14ac:dyDescent="0.25">
      <c r="A59" s="250" t="s">
        <v>4017</v>
      </c>
      <c r="B59" s="250">
        <v>2</v>
      </c>
      <c r="C59" s="250">
        <v>2</v>
      </c>
      <c r="D59" s="250" t="s">
        <v>4011</v>
      </c>
      <c r="E59" s="250" t="s">
        <v>4012</v>
      </c>
      <c r="F59" s="250">
        <v>273</v>
      </c>
      <c r="G59" s="250" t="s">
        <v>24</v>
      </c>
      <c r="H59" s="250">
        <v>1</v>
      </c>
      <c r="I59" s="251">
        <v>13201</v>
      </c>
      <c r="J59" s="250">
        <v>1</v>
      </c>
      <c r="K59" s="250">
        <v>20</v>
      </c>
      <c r="L59" s="250">
        <v>1</v>
      </c>
      <c r="M59" s="250">
        <v>1</v>
      </c>
      <c r="N59" s="250" t="s">
        <v>4013</v>
      </c>
      <c r="O59" s="250">
        <v>13</v>
      </c>
      <c r="P59" s="253">
        <f>18482.4/3</f>
        <v>6160.8</v>
      </c>
      <c r="Q59" s="253">
        <v>0</v>
      </c>
      <c r="R59" s="253">
        <f t="shared" si="2"/>
        <v>6160.8</v>
      </c>
      <c r="S59" s="253">
        <f t="shared" si="2"/>
        <v>6160.8</v>
      </c>
      <c r="T59" s="253">
        <v>4004.65</v>
      </c>
      <c r="U59" s="253">
        <v>4004.65</v>
      </c>
      <c r="V59" s="253">
        <v>4004.65</v>
      </c>
    </row>
    <row r="60" spans="1:22" s="204" customFormat="1" ht="15" customHeight="1" x14ac:dyDescent="0.25">
      <c r="A60" s="250" t="s">
        <v>4017</v>
      </c>
      <c r="B60" s="250">
        <v>2</v>
      </c>
      <c r="C60" s="250">
        <v>2</v>
      </c>
      <c r="D60" s="250" t="s">
        <v>4011</v>
      </c>
      <c r="E60" s="250" t="s">
        <v>4012</v>
      </c>
      <c r="F60" s="250">
        <v>274</v>
      </c>
      <c r="G60" s="250" t="s">
        <v>24</v>
      </c>
      <c r="H60" s="250">
        <v>1</v>
      </c>
      <c r="I60" s="251">
        <v>13201</v>
      </c>
      <c r="J60" s="250">
        <v>1</v>
      </c>
      <c r="K60" s="250">
        <v>20</v>
      </c>
      <c r="L60" s="250">
        <v>1</v>
      </c>
      <c r="M60" s="250">
        <v>1</v>
      </c>
      <c r="N60" s="250" t="s">
        <v>4013</v>
      </c>
      <c r="O60" s="252">
        <v>13</v>
      </c>
      <c r="P60" s="253">
        <v>6160.8</v>
      </c>
      <c r="Q60" s="253">
        <v>0</v>
      </c>
      <c r="R60" s="253">
        <f t="shared" si="2"/>
        <v>6160.8</v>
      </c>
      <c r="S60" s="253">
        <f t="shared" si="2"/>
        <v>6160.8</v>
      </c>
      <c r="T60" s="253">
        <v>4004.65</v>
      </c>
      <c r="U60" s="253">
        <v>4004.65</v>
      </c>
      <c r="V60" s="253">
        <v>4004.65</v>
      </c>
    </row>
    <row r="61" spans="1:22" s="204" customFormat="1" ht="15" customHeight="1" x14ac:dyDescent="0.25">
      <c r="A61" s="250" t="s">
        <v>4017</v>
      </c>
      <c r="B61" s="250">
        <v>2</v>
      </c>
      <c r="C61" s="250">
        <v>2</v>
      </c>
      <c r="D61" s="250" t="s">
        <v>4011</v>
      </c>
      <c r="E61" s="250" t="s">
        <v>4012</v>
      </c>
      <c r="F61" s="250">
        <v>448</v>
      </c>
      <c r="G61" s="250" t="s">
        <v>24</v>
      </c>
      <c r="H61" s="250">
        <v>1</v>
      </c>
      <c r="I61" s="251">
        <v>13201</v>
      </c>
      <c r="J61" s="250">
        <v>1</v>
      </c>
      <c r="K61" s="250">
        <v>20</v>
      </c>
      <c r="L61" s="250">
        <v>1</v>
      </c>
      <c r="M61" s="250">
        <v>1</v>
      </c>
      <c r="N61" s="250" t="s">
        <v>4013</v>
      </c>
      <c r="O61" s="250">
        <v>13</v>
      </c>
      <c r="P61" s="253">
        <v>6160.8</v>
      </c>
      <c r="Q61" s="253">
        <v>0</v>
      </c>
      <c r="R61" s="253">
        <f t="shared" si="2"/>
        <v>6160.8</v>
      </c>
      <c r="S61" s="253">
        <f t="shared" si="2"/>
        <v>6160.8</v>
      </c>
      <c r="T61" s="253">
        <v>4004.65</v>
      </c>
      <c r="U61" s="253">
        <v>4004.65</v>
      </c>
      <c r="V61" s="253">
        <v>4004.65</v>
      </c>
    </row>
    <row r="62" spans="1:22" s="204" customFormat="1" ht="15" customHeight="1" x14ac:dyDescent="0.25">
      <c r="A62" s="250" t="s">
        <v>4018</v>
      </c>
      <c r="B62" s="250">
        <v>2</v>
      </c>
      <c r="C62" s="250">
        <v>2</v>
      </c>
      <c r="D62" s="250" t="s">
        <v>4011</v>
      </c>
      <c r="E62" s="250" t="s">
        <v>4012</v>
      </c>
      <c r="F62" s="250">
        <v>412</v>
      </c>
      <c r="G62" s="250" t="s">
        <v>24</v>
      </c>
      <c r="H62" s="250">
        <v>1</v>
      </c>
      <c r="I62" s="251">
        <v>13201</v>
      </c>
      <c r="J62" s="250">
        <v>1</v>
      </c>
      <c r="K62" s="250">
        <v>20</v>
      </c>
      <c r="L62" s="250">
        <v>1</v>
      </c>
      <c r="M62" s="250">
        <v>1</v>
      </c>
      <c r="N62" s="250" t="s">
        <v>4013</v>
      </c>
      <c r="O62" s="252">
        <v>13</v>
      </c>
      <c r="P62" s="253">
        <v>9241.2000000000007</v>
      </c>
      <c r="Q62" s="253">
        <v>0</v>
      </c>
      <c r="R62" s="253">
        <f t="shared" si="2"/>
        <v>9241.2000000000007</v>
      </c>
      <c r="S62" s="253">
        <f t="shared" si="2"/>
        <v>9241.2000000000007</v>
      </c>
      <c r="T62" s="253">
        <v>5544.9</v>
      </c>
      <c r="U62" s="253">
        <v>5544.9</v>
      </c>
      <c r="V62" s="253">
        <v>5544.9</v>
      </c>
    </row>
    <row r="63" spans="1:22" s="204" customFormat="1" ht="15" customHeight="1" x14ac:dyDescent="0.25">
      <c r="A63" s="250" t="s">
        <v>4010</v>
      </c>
      <c r="B63" s="250">
        <v>2</v>
      </c>
      <c r="C63" s="250">
        <v>2</v>
      </c>
      <c r="D63" s="250" t="s">
        <v>4011</v>
      </c>
      <c r="E63" s="250" t="s">
        <v>4012</v>
      </c>
      <c r="F63" s="250">
        <v>287</v>
      </c>
      <c r="G63" s="250" t="s">
        <v>24</v>
      </c>
      <c r="H63" s="250">
        <v>1</v>
      </c>
      <c r="I63" s="251">
        <v>13202</v>
      </c>
      <c r="J63" s="250">
        <v>1</v>
      </c>
      <c r="K63" s="250">
        <v>20</v>
      </c>
      <c r="L63" s="250">
        <v>1</v>
      </c>
      <c r="M63" s="250">
        <v>1</v>
      </c>
      <c r="N63" s="250" t="s">
        <v>4013</v>
      </c>
      <c r="O63" s="252">
        <v>13</v>
      </c>
      <c r="P63" s="253">
        <v>22050</v>
      </c>
      <c r="Q63" s="253">
        <v>0</v>
      </c>
      <c r="R63" s="253">
        <f t="shared" si="2"/>
        <v>22050</v>
      </c>
      <c r="S63" s="253">
        <f t="shared" si="2"/>
        <v>22050</v>
      </c>
      <c r="T63" s="253">
        <v>0</v>
      </c>
      <c r="U63" s="253">
        <v>0</v>
      </c>
      <c r="V63" s="253">
        <v>0</v>
      </c>
    </row>
    <row r="64" spans="1:22" s="204" customFormat="1" ht="15" customHeight="1" x14ac:dyDescent="0.25">
      <c r="A64" s="250" t="s">
        <v>4014</v>
      </c>
      <c r="B64" s="250">
        <v>2</v>
      </c>
      <c r="C64" s="250">
        <v>2</v>
      </c>
      <c r="D64" s="250" t="s">
        <v>4011</v>
      </c>
      <c r="E64" s="250" t="s">
        <v>4012</v>
      </c>
      <c r="F64" s="250">
        <v>287</v>
      </c>
      <c r="G64" s="250" t="s">
        <v>24</v>
      </c>
      <c r="H64" s="250">
        <v>1</v>
      </c>
      <c r="I64" s="251">
        <v>13202</v>
      </c>
      <c r="J64" s="250">
        <v>1</v>
      </c>
      <c r="K64" s="250">
        <v>20</v>
      </c>
      <c r="L64" s="250">
        <v>1</v>
      </c>
      <c r="M64" s="250">
        <v>1</v>
      </c>
      <c r="N64" s="250" t="s">
        <v>4013</v>
      </c>
      <c r="O64" s="250">
        <v>13</v>
      </c>
      <c r="P64" s="253">
        <v>91350</v>
      </c>
      <c r="Q64" s="253">
        <v>0</v>
      </c>
      <c r="R64" s="253">
        <f t="shared" si="2"/>
        <v>91350</v>
      </c>
      <c r="S64" s="253">
        <f t="shared" si="2"/>
        <v>91350</v>
      </c>
      <c r="T64" s="253">
        <v>0</v>
      </c>
      <c r="U64" s="253">
        <v>0</v>
      </c>
      <c r="V64" s="253">
        <v>0</v>
      </c>
    </row>
    <row r="65" spans="1:22" s="204" customFormat="1" ht="15" customHeight="1" x14ac:dyDescent="0.25">
      <c r="A65" s="250" t="s">
        <v>4015</v>
      </c>
      <c r="B65" s="250">
        <v>2</v>
      </c>
      <c r="C65" s="250">
        <v>2</v>
      </c>
      <c r="D65" s="250" t="s">
        <v>4011</v>
      </c>
      <c r="E65" s="250" t="s">
        <v>4012</v>
      </c>
      <c r="F65" s="250">
        <v>448</v>
      </c>
      <c r="G65" s="250" t="s">
        <v>24</v>
      </c>
      <c r="H65" s="250">
        <v>1</v>
      </c>
      <c r="I65" s="251">
        <v>13202</v>
      </c>
      <c r="J65" s="250">
        <v>1</v>
      </c>
      <c r="K65" s="250">
        <v>20</v>
      </c>
      <c r="L65" s="250">
        <v>1</v>
      </c>
      <c r="M65" s="250">
        <v>1</v>
      </c>
      <c r="N65" s="250" t="s">
        <v>4013</v>
      </c>
      <c r="O65" s="252">
        <v>13</v>
      </c>
      <c r="P65" s="253">
        <v>34650</v>
      </c>
      <c r="Q65" s="253">
        <v>0</v>
      </c>
      <c r="R65" s="253">
        <f t="shared" si="2"/>
        <v>34650</v>
      </c>
      <c r="S65" s="253">
        <f t="shared" si="2"/>
        <v>34650</v>
      </c>
      <c r="T65" s="253">
        <v>0</v>
      </c>
      <c r="U65" s="253">
        <v>0</v>
      </c>
      <c r="V65" s="253">
        <v>0</v>
      </c>
    </row>
    <row r="66" spans="1:22" s="204" customFormat="1" ht="15" customHeight="1" x14ac:dyDescent="0.25">
      <c r="A66" s="250" t="s">
        <v>4016</v>
      </c>
      <c r="B66" s="250">
        <v>2</v>
      </c>
      <c r="C66" s="250">
        <v>2</v>
      </c>
      <c r="D66" s="250" t="s">
        <v>4011</v>
      </c>
      <c r="E66" s="250" t="s">
        <v>4012</v>
      </c>
      <c r="F66" s="250">
        <v>448</v>
      </c>
      <c r="G66" s="250" t="s">
        <v>24</v>
      </c>
      <c r="H66" s="250">
        <v>1</v>
      </c>
      <c r="I66" s="251">
        <v>13202</v>
      </c>
      <c r="J66" s="250">
        <v>1</v>
      </c>
      <c r="K66" s="250">
        <v>20</v>
      </c>
      <c r="L66" s="250">
        <v>1</v>
      </c>
      <c r="M66" s="250">
        <v>1</v>
      </c>
      <c r="N66" s="250" t="s">
        <v>4013</v>
      </c>
      <c r="O66" s="252">
        <v>13</v>
      </c>
      <c r="P66" s="253">
        <v>53550</v>
      </c>
      <c r="Q66" s="253">
        <v>0</v>
      </c>
      <c r="R66" s="253">
        <f t="shared" si="2"/>
        <v>53550</v>
      </c>
      <c r="S66" s="253">
        <f t="shared" si="2"/>
        <v>53550</v>
      </c>
      <c r="T66" s="253">
        <v>0</v>
      </c>
      <c r="U66" s="253">
        <v>0</v>
      </c>
      <c r="V66" s="253">
        <v>0</v>
      </c>
    </row>
    <row r="67" spans="1:22" s="204" customFormat="1" ht="15" customHeight="1" x14ac:dyDescent="0.25">
      <c r="A67" s="250" t="s">
        <v>4017</v>
      </c>
      <c r="B67" s="250">
        <v>2</v>
      </c>
      <c r="C67" s="250">
        <v>2</v>
      </c>
      <c r="D67" s="250" t="s">
        <v>4011</v>
      </c>
      <c r="E67" s="250" t="s">
        <v>4012</v>
      </c>
      <c r="F67" s="250">
        <v>273</v>
      </c>
      <c r="G67" s="250" t="s">
        <v>24</v>
      </c>
      <c r="H67" s="250">
        <v>1</v>
      </c>
      <c r="I67" s="251">
        <v>13202</v>
      </c>
      <c r="J67" s="250">
        <v>1</v>
      </c>
      <c r="K67" s="250">
        <v>20</v>
      </c>
      <c r="L67" s="250">
        <v>1</v>
      </c>
      <c r="M67" s="250">
        <v>1</v>
      </c>
      <c r="N67" s="250" t="s">
        <v>4013</v>
      </c>
      <c r="O67" s="252">
        <v>13</v>
      </c>
      <c r="P67" s="253">
        <f>37800/3</f>
        <v>12600</v>
      </c>
      <c r="Q67" s="253">
        <v>0</v>
      </c>
      <c r="R67" s="253">
        <f t="shared" si="2"/>
        <v>12600</v>
      </c>
      <c r="S67" s="253">
        <f t="shared" si="2"/>
        <v>12600</v>
      </c>
      <c r="T67" s="253">
        <v>0</v>
      </c>
      <c r="U67" s="253">
        <v>0</v>
      </c>
      <c r="V67" s="253">
        <v>0</v>
      </c>
    </row>
    <row r="68" spans="1:22" s="204" customFormat="1" ht="15" customHeight="1" x14ac:dyDescent="0.25">
      <c r="A68" s="250" t="s">
        <v>4017</v>
      </c>
      <c r="B68" s="250">
        <v>2</v>
      </c>
      <c r="C68" s="250">
        <v>2</v>
      </c>
      <c r="D68" s="250" t="s">
        <v>4011</v>
      </c>
      <c r="E68" s="250" t="s">
        <v>4012</v>
      </c>
      <c r="F68" s="250">
        <v>274</v>
      </c>
      <c r="G68" s="250" t="s">
        <v>24</v>
      </c>
      <c r="H68" s="250">
        <v>1</v>
      </c>
      <c r="I68" s="251">
        <v>13202</v>
      </c>
      <c r="J68" s="250">
        <v>1</v>
      </c>
      <c r="K68" s="250">
        <v>20</v>
      </c>
      <c r="L68" s="250">
        <v>1</v>
      </c>
      <c r="M68" s="250">
        <v>1</v>
      </c>
      <c r="N68" s="250" t="s">
        <v>4013</v>
      </c>
      <c r="O68" s="250">
        <v>13</v>
      </c>
      <c r="P68" s="253">
        <v>12600</v>
      </c>
      <c r="Q68" s="253">
        <v>0</v>
      </c>
      <c r="R68" s="253">
        <f t="shared" si="2"/>
        <v>12600</v>
      </c>
      <c r="S68" s="253">
        <f t="shared" si="2"/>
        <v>12600</v>
      </c>
      <c r="T68" s="253">
        <v>0</v>
      </c>
      <c r="U68" s="253">
        <v>0</v>
      </c>
      <c r="V68" s="253">
        <v>0</v>
      </c>
    </row>
    <row r="69" spans="1:22" s="204" customFormat="1" ht="15" customHeight="1" x14ac:dyDescent="0.25">
      <c r="A69" s="250" t="s">
        <v>4017</v>
      </c>
      <c r="B69" s="250">
        <v>2</v>
      </c>
      <c r="C69" s="250">
        <v>2</v>
      </c>
      <c r="D69" s="250" t="s">
        <v>4011</v>
      </c>
      <c r="E69" s="250" t="s">
        <v>4012</v>
      </c>
      <c r="F69" s="250">
        <v>448</v>
      </c>
      <c r="G69" s="250" t="s">
        <v>24</v>
      </c>
      <c r="H69" s="250">
        <v>1</v>
      </c>
      <c r="I69" s="251">
        <v>13202</v>
      </c>
      <c r="J69" s="250">
        <v>1</v>
      </c>
      <c r="K69" s="250">
        <v>20</v>
      </c>
      <c r="L69" s="250">
        <v>1</v>
      </c>
      <c r="M69" s="250">
        <v>1</v>
      </c>
      <c r="N69" s="250" t="s">
        <v>4013</v>
      </c>
      <c r="O69" s="252">
        <v>13</v>
      </c>
      <c r="P69" s="253">
        <v>12600</v>
      </c>
      <c r="Q69" s="253">
        <v>0</v>
      </c>
      <c r="R69" s="253">
        <f t="shared" si="2"/>
        <v>12600</v>
      </c>
      <c r="S69" s="253">
        <f t="shared" si="2"/>
        <v>12600</v>
      </c>
      <c r="T69" s="253">
        <v>0</v>
      </c>
      <c r="U69" s="253">
        <v>0</v>
      </c>
      <c r="V69" s="253">
        <v>0</v>
      </c>
    </row>
    <row r="70" spans="1:22" s="204" customFormat="1" ht="15" customHeight="1" x14ac:dyDescent="0.25">
      <c r="A70" s="250" t="s">
        <v>4018</v>
      </c>
      <c r="B70" s="250">
        <v>2</v>
      </c>
      <c r="C70" s="250">
        <v>2</v>
      </c>
      <c r="D70" s="250" t="s">
        <v>4011</v>
      </c>
      <c r="E70" s="250" t="s">
        <v>4012</v>
      </c>
      <c r="F70" s="250">
        <v>412</v>
      </c>
      <c r="G70" s="250" t="s">
        <v>24</v>
      </c>
      <c r="H70" s="250">
        <v>1</v>
      </c>
      <c r="I70" s="251">
        <v>13202</v>
      </c>
      <c r="J70" s="250">
        <v>1</v>
      </c>
      <c r="K70" s="250">
        <v>20</v>
      </c>
      <c r="L70" s="250">
        <v>1</v>
      </c>
      <c r="M70" s="250">
        <v>1</v>
      </c>
      <c r="N70" s="250" t="s">
        <v>4013</v>
      </c>
      <c r="O70" s="250">
        <v>13</v>
      </c>
      <c r="P70" s="253">
        <v>18900</v>
      </c>
      <c r="Q70" s="253">
        <v>0</v>
      </c>
      <c r="R70" s="253">
        <f t="shared" si="2"/>
        <v>18900</v>
      </c>
      <c r="S70" s="253">
        <f t="shared" si="2"/>
        <v>18900</v>
      </c>
      <c r="T70" s="253">
        <v>0</v>
      </c>
      <c r="U70" s="253">
        <v>0</v>
      </c>
      <c r="V70" s="253">
        <v>0</v>
      </c>
    </row>
    <row r="71" spans="1:22" s="204" customFormat="1" ht="15" customHeight="1" x14ac:dyDescent="0.25">
      <c r="A71" s="250" t="s">
        <v>4010</v>
      </c>
      <c r="B71" s="250">
        <v>2</v>
      </c>
      <c r="C71" s="250">
        <v>2</v>
      </c>
      <c r="D71" s="250" t="s">
        <v>4011</v>
      </c>
      <c r="E71" s="250" t="s">
        <v>4012</v>
      </c>
      <c r="F71" s="250">
        <v>287</v>
      </c>
      <c r="G71" s="250" t="s">
        <v>24</v>
      </c>
      <c r="H71" s="250">
        <v>1</v>
      </c>
      <c r="I71" s="251">
        <v>14106</v>
      </c>
      <c r="J71" s="250">
        <v>1</v>
      </c>
      <c r="K71" s="250">
        <v>20</v>
      </c>
      <c r="L71" s="250">
        <v>1</v>
      </c>
      <c r="M71" s="250">
        <v>1</v>
      </c>
      <c r="N71" s="250" t="s">
        <v>4013</v>
      </c>
      <c r="O71" s="250">
        <v>13</v>
      </c>
      <c r="P71" s="253">
        <v>430182.48</v>
      </c>
      <c r="Q71" s="253">
        <v>0</v>
      </c>
      <c r="R71" s="253">
        <f t="shared" si="2"/>
        <v>430182.48</v>
      </c>
      <c r="S71" s="253">
        <v>485489.13468741981</v>
      </c>
      <c r="T71" s="253">
        <v>219557.86</v>
      </c>
      <c r="U71" s="253">
        <v>219557.86</v>
      </c>
      <c r="V71" s="253">
        <v>219557.86</v>
      </c>
    </row>
    <row r="72" spans="1:22" s="204" customFormat="1" ht="15" customHeight="1" x14ac:dyDescent="0.25">
      <c r="A72" s="250" t="s">
        <v>4014</v>
      </c>
      <c r="B72" s="250">
        <v>2</v>
      </c>
      <c r="C72" s="250">
        <v>2</v>
      </c>
      <c r="D72" s="250" t="s">
        <v>4011</v>
      </c>
      <c r="E72" s="250" t="s">
        <v>4012</v>
      </c>
      <c r="F72" s="250">
        <v>287</v>
      </c>
      <c r="G72" s="250" t="s">
        <v>24</v>
      </c>
      <c r="H72" s="250">
        <v>1</v>
      </c>
      <c r="I72" s="251">
        <v>14106</v>
      </c>
      <c r="J72" s="250">
        <v>1</v>
      </c>
      <c r="K72" s="250">
        <v>20</v>
      </c>
      <c r="L72" s="250">
        <v>1</v>
      </c>
      <c r="M72" s="250">
        <v>1</v>
      </c>
      <c r="N72" s="250" t="s">
        <v>4013</v>
      </c>
      <c r="O72" s="252">
        <v>13</v>
      </c>
      <c r="P72" s="253">
        <v>1443747.12</v>
      </c>
      <c r="Q72" s="253">
        <v>0</v>
      </c>
      <c r="R72" s="253">
        <f t="shared" si="2"/>
        <v>1443747.12</v>
      </c>
      <c r="S72" s="253">
        <v>1646928.9030586975</v>
      </c>
      <c r="T72" s="253">
        <v>746665.7</v>
      </c>
      <c r="U72" s="253">
        <v>746665.7</v>
      </c>
      <c r="V72" s="253">
        <v>746665.7</v>
      </c>
    </row>
    <row r="73" spans="1:22" s="204" customFormat="1" ht="15" customHeight="1" x14ac:dyDescent="0.25">
      <c r="A73" s="250" t="s">
        <v>4015</v>
      </c>
      <c r="B73" s="250">
        <v>2</v>
      </c>
      <c r="C73" s="250">
        <v>2</v>
      </c>
      <c r="D73" s="250" t="s">
        <v>4011</v>
      </c>
      <c r="E73" s="250" t="s">
        <v>4012</v>
      </c>
      <c r="F73" s="250">
        <v>448</v>
      </c>
      <c r="G73" s="250" t="s">
        <v>24</v>
      </c>
      <c r="H73" s="250">
        <v>1</v>
      </c>
      <c r="I73" s="251">
        <v>14106</v>
      </c>
      <c r="J73" s="250">
        <v>1</v>
      </c>
      <c r="K73" s="250">
        <v>20</v>
      </c>
      <c r="L73" s="250">
        <v>1</v>
      </c>
      <c r="M73" s="250">
        <v>1</v>
      </c>
      <c r="N73" s="250" t="s">
        <v>4013</v>
      </c>
      <c r="O73" s="250">
        <v>13</v>
      </c>
      <c r="P73" s="253">
        <v>555108.96</v>
      </c>
      <c r="Q73" s="253">
        <v>0</v>
      </c>
      <c r="R73" s="253">
        <f t="shared" si="2"/>
        <v>555108.96</v>
      </c>
      <c r="S73" s="253">
        <v>210366.35132531187</v>
      </c>
      <c r="T73" s="253">
        <v>285626.95</v>
      </c>
      <c r="U73" s="253">
        <v>285626.95</v>
      </c>
      <c r="V73" s="253">
        <v>285626.95</v>
      </c>
    </row>
    <row r="74" spans="1:22" s="204" customFormat="1" ht="15" customHeight="1" x14ac:dyDescent="0.25">
      <c r="A74" s="250" t="s">
        <v>4016</v>
      </c>
      <c r="B74" s="250">
        <v>2</v>
      </c>
      <c r="C74" s="250">
        <v>2</v>
      </c>
      <c r="D74" s="250" t="s">
        <v>4011</v>
      </c>
      <c r="E74" s="250" t="s">
        <v>4012</v>
      </c>
      <c r="F74" s="250">
        <v>448</v>
      </c>
      <c r="G74" s="250" t="s">
        <v>24</v>
      </c>
      <c r="H74" s="250">
        <v>1</v>
      </c>
      <c r="I74" s="251">
        <v>14106</v>
      </c>
      <c r="J74" s="250">
        <v>1</v>
      </c>
      <c r="K74" s="250">
        <v>20</v>
      </c>
      <c r="L74" s="250">
        <v>1</v>
      </c>
      <c r="M74" s="250">
        <v>1</v>
      </c>
      <c r="N74" s="250" t="s">
        <v>4013</v>
      </c>
      <c r="O74" s="250">
        <v>13</v>
      </c>
      <c r="P74" s="253">
        <v>975253.20000000007</v>
      </c>
      <c r="Q74" s="253">
        <v>0</v>
      </c>
      <c r="R74" s="253">
        <f t="shared" si="2"/>
        <v>975253.20000000007</v>
      </c>
      <c r="S74" s="253">
        <v>936974.45805883431</v>
      </c>
      <c r="T74" s="253">
        <v>429493.79</v>
      </c>
      <c r="U74" s="253">
        <v>429493.79</v>
      </c>
      <c r="V74" s="253">
        <v>429493.79</v>
      </c>
    </row>
    <row r="75" spans="1:22" s="204" customFormat="1" ht="15" customHeight="1" x14ac:dyDescent="0.25">
      <c r="A75" s="250" t="s">
        <v>4017</v>
      </c>
      <c r="B75" s="250">
        <v>2</v>
      </c>
      <c r="C75" s="250">
        <v>2</v>
      </c>
      <c r="D75" s="250" t="s">
        <v>4011</v>
      </c>
      <c r="E75" s="250" t="s">
        <v>4012</v>
      </c>
      <c r="F75" s="250">
        <v>273</v>
      </c>
      <c r="G75" s="250" t="s">
        <v>24</v>
      </c>
      <c r="H75" s="250">
        <v>1</v>
      </c>
      <c r="I75" s="251">
        <v>14106</v>
      </c>
      <c r="J75" s="250">
        <v>1</v>
      </c>
      <c r="K75" s="250">
        <v>20</v>
      </c>
      <c r="L75" s="250">
        <v>1</v>
      </c>
      <c r="M75" s="250">
        <v>1</v>
      </c>
      <c r="N75" s="250" t="s">
        <v>4013</v>
      </c>
      <c r="O75" s="250">
        <v>13</v>
      </c>
      <c r="P75" s="253">
        <f>629506.8/3</f>
        <v>209835.6</v>
      </c>
      <c r="Q75" s="253">
        <v>0</v>
      </c>
      <c r="R75" s="253">
        <f t="shared" si="2"/>
        <v>209835.6</v>
      </c>
      <c r="S75" s="253">
        <v>237289.6966838926</v>
      </c>
      <c r="T75" s="253">
        <v>113974.56333333331</v>
      </c>
      <c r="U75" s="253">
        <v>113974.56333333331</v>
      </c>
      <c r="V75" s="253">
        <v>113974.56333333331</v>
      </c>
    </row>
    <row r="76" spans="1:22" s="204" customFormat="1" ht="15" customHeight="1" x14ac:dyDescent="0.25">
      <c r="A76" s="250" t="s">
        <v>4017</v>
      </c>
      <c r="B76" s="250">
        <v>2</v>
      </c>
      <c r="C76" s="250">
        <v>2</v>
      </c>
      <c r="D76" s="250" t="s">
        <v>4011</v>
      </c>
      <c r="E76" s="250" t="s">
        <v>4012</v>
      </c>
      <c r="F76" s="250">
        <v>274</v>
      </c>
      <c r="G76" s="250" t="s">
        <v>24</v>
      </c>
      <c r="H76" s="250">
        <v>1</v>
      </c>
      <c r="I76" s="251">
        <v>14106</v>
      </c>
      <c r="J76" s="250">
        <v>1</v>
      </c>
      <c r="K76" s="250">
        <v>20</v>
      </c>
      <c r="L76" s="250">
        <v>1</v>
      </c>
      <c r="M76" s="250">
        <v>1</v>
      </c>
      <c r="N76" s="250" t="s">
        <v>4013</v>
      </c>
      <c r="O76" s="252">
        <v>13</v>
      </c>
      <c r="P76" s="253">
        <v>209835.6</v>
      </c>
      <c r="Q76" s="253">
        <v>0</v>
      </c>
      <c r="R76" s="253">
        <f t="shared" si="2"/>
        <v>209835.6</v>
      </c>
      <c r="S76" s="253">
        <v>237289.6966838926</v>
      </c>
      <c r="T76" s="253">
        <v>113974.56333333331</v>
      </c>
      <c r="U76" s="253">
        <v>113974.56333333331</v>
      </c>
      <c r="V76" s="253">
        <v>113974.56333333331</v>
      </c>
    </row>
    <row r="77" spans="1:22" s="204" customFormat="1" ht="15" customHeight="1" x14ac:dyDescent="0.25">
      <c r="A77" s="250" t="s">
        <v>4017</v>
      </c>
      <c r="B77" s="250">
        <v>2</v>
      </c>
      <c r="C77" s="250">
        <v>2</v>
      </c>
      <c r="D77" s="250" t="s">
        <v>4011</v>
      </c>
      <c r="E77" s="250" t="s">
        <v>4012</v>
      </c>
      <c r="F77" s="250">
        <v>448</v>
      </c>
      <c r="G77" s="250" t="s">
        <v>24</v>
      </c>
      <c r="H77" s="250">
        <v>1</v>
      </c>
      <c r="I77" s="251">
        <v>14106</v>
      </c>
      <c r="J77" s="250">
        <v>1</v>
      </c>
      <c r="K77" s="250">
        <v>20</v>
      </c>
      <c r="L77" s="250">
        <v>1</v>
      </c>
      <c r="M77" s="250">
        <v>1</v>
      </c>
      <c r="N77" s="250" t="s">
        <v>4013</v>
      </c>
      <c r="O77" s="250">
        <v>13</v>
      </c>
      <c r="P77" s="253">
        <v>209835.6</v>
      </c>
      <c r="Q77" s="253">
        <v>0</v>
      </c>
      <c r="R77" s="253">
        <f t="shared" si="2"/>
        <v>209835.6</v>
      </c>
      <c r="S77" s="253">
        <v>237289.6966838926</v>
      </c>
      <c r="T77" s="253">
        <v>113974.56333333331</v>
      </c>
      <c r="U77" s="253">
        <v>113974.56333333331</v>
      </c>
      <c r="V77" s="253">
        <v>113974.56333333331</v>
      </c>
    </row>
    <row r="78" spans="1:22" s="204" customFormat="1" ht="15" customHeight="1" x14ac:dyDescent="0.25">
      <c r="A78" s="250" t="s">
        <v>4018</v>
      </c>
      <c r="B78" s="250">
        <v>2</v>
      </c>
      <c r="C78" s="250">
        <v>2</v>
      </c>
      <c r="D78" s="250" t="s">
        <v>4011</v>
      </c>
      <c r="E78" s="250" t="s">
        <v>4012</v>
      </c>
      <c r="F78" s="250">
        <v>412</v>
      </c>
      <c r="G78" s="250" t="s">
        <v>24</v>
      </c>
      <c r="H78" s="250">
        <v>1</v>
      </c>
      <c r="I78" s="251">
        <v>14106</v>
      </c>
      <c r="J78" s="250">
        <v>1</v>
      </c>
      <c r="K78" s="250">
        <v>20</v>
      </c>
      <c r="L78" s="250">
        <v>1</v>
      </c>
      <c r="M78" s="250">
        <v>1</v>
      </c>
      <c r="N78" s="250" t="s">
        <v>4013</v>
      </c>
      <c r="O78" s="252">
        <v>13</v>
      </c>
      <c r="P78" s="253">
        <v>335971.19999999995</v>
      </c>
      <c r="Q78" s="253">
        <v>0</v>
      </c>
      <c r="R78" s="253">
        <f t="shared" si="2"/>
        <v>335971.19999999995</v>
      </c>
      <c r="S78" s="253">
        <v>378141.82281805901</v>
      </c>
      <c r="T78" s="253">
        <v>173566.84</v>
      </c>
      <c r="U78" s="253">
        <v>173566.84</v>
      </c>
      <c r="V78" s="253">
        <v>173566.84</v>
      </c>
    </row>
    <row r="79" spans="1:22" s="204" customFormat="1" ht="15" customHeight="1" x14ac:dyDescent="0.25">
      <c r="A79" s="250" t="s">
        <v>4010</v>
      </c>
      <c r="B79" s="250">
        <v>2</v>
      </c>
      <c r="C79" s="250">
        <v>2</v>
      </c>
      <c r="D79" s="250" t="s">
        <v>4011</v>
      </c>
      <c r="E79" s="250" t="s">
        <v>4012</v>
      </c>
      <c r="F79" s="250">
        <v>287</v>
      </c>
      <c r="G79" s="250" t="s">
        <v>24</v>
      </c>
      <c r="H79" s="250">
        <v>1</v>
      </c>
      <c r="I79" s="251">
        <v>14109</v>
      </c>
      <c r="J79" s="250">
        <v>1</v>
      </c>
      <c r="K79" s="250">
        <v>20</v>
      </c>
      <c r="L79" s="250">
        <v>1</v>
      </c>
      <c r="M79" s="250">
        <v>1</v>
      </c>
      <c r="N79" s="250" t="s">
        <v>4013</v>
      </c>
      <c r="O79" s="252">
        <v>13</v>
      </c>
      <c r="P79" s="253">
        <v>1143285.1199999999</v>
      </c>
      <c r="Q79" s="253">
        <v>0</v>
      </c>
      <c r="R79" s="253">
        <f t="shared" si="2"/>
        <v>1143285.1199999999</v>
      </c>
      <c r="S79" s="253">
        <v>1251572.6827313784</v>
      </c>
      <c r="T79" s="253">
        <v>581663.34</v>
      </c>
      <c r="U79" s="253">
        <v>581663.34</v>
      </c>
      <c r="V79" s="253">
        <f>573764.964418337+4015+3883.38</f>
        <v>581663.34441833699</v>
      </c>
    </row>
    <row r="80" spans="1:22" s="204" customFormat="1" ht="15" customHeight="1" x14ac:dyDescent="0.25">
      <c r="A80" s="250" t="s">
        <v>4014</v>
      </c>
      <c r="B80" s="250">
        <v>2</v>
      </c>
      <c r="C80" s="250">
        <v>2</v>
      </c>
      <c r="D80" s="250" t="s">
        <v>4011</v>
      </c>
      <c r="E80" s="250" t="s">
        <v>4012</v>
      </c>
      <c r="F80" s="250">
        <v>287</v>
      </c>
      <c r="G80" s="250" t="s">
        <v>24</v>
      </c>
      <c r="H80" s="250">
        <v>1</v>
      </c>
      <c r="I80" s="251">
        <v>14109</v>
      </c>
      <c r="J80" s="250">
        <v>1</v>
      </c>
      <c r="K80" s="250">
        <v>20</v>
      </c>
      <c r="L80" s="250">
        <v>1</v>
      </c>
      <c r="M80" s="250">
        <v>1</v>
      </c>
      <c r="N80" s="250" t="s">
        <v>4013</v>
      </c>
      <c r="O80" s="250">
        <v>13</v>
      </c>
      <c r="P80" s="253">
        <v>3654343.2000000007</v>
      </c>
      <c r="Q80" s="253">
        <v>0</v>
      </c>
      <c r="R80" s="253">
        <f t="shared" si="2"/>
        <v>3654343.2000000007</v>
      </c>
      <c r="S80" s="253">
        <v>4043771.7775818761</v>
      </c>
      <c r="T80" s="253">
        <v>1864480.1700000002</v>
      </c>
      <c r="U80" s="253">
        <v>1864480.1700000002</v>
      </c>
      <c r="V80" s="253">
        <f>1839162.4928584-4015</f>
        <v>1835147.4928584001</v>
      </c>
    </row>
    <row r="81" spans="1:22" s="204" customFormat="1" ht="15" customHeight="1" x14ac:dyDescent="0.25">
      <c r="A81" s="250" t="s">
        <v>4015</v>
      </c>
      <c r="B81" s="250">
        <v>2</v>
      </c>
      <c r="C81" s="250">
        <v>2</v>
      </c>
      <c r="D81" s="250" t="s">
        <v>4011</v>
      </c>
      <c r="E81" s="250" t="s">
        <v>4012</v>
      </c>
      <c r="F81" s="250">
        <v>448</v>
      </c>
      <c r="G81" s="250" t="s">
        <v>24</v>
      </c>
      <c r="H81" s="250">
        <v>1</v>
      </c>
      <c r="I81" s="251">
        <v>14109</v>
      </c>
      <c r="J81" s="250">
        <v>1</v>
      </c>
      <c r="K81" s="250">
        <v>20</v>
      </c>
      <c r="L81" s="250">
        <v>1</v>
      </c>
      <c r="M81" s="250">
        <v>1</v>
      </c>
      <c r="N81" s="250" t="s">
        <v>4013</v>
      </c>
      <c r="O81" s="252">
        <v>13</v>
      </c>
      <c r="P81" s="253">
        <v>1324855.6800000002</v>
      </c>
      <c r="Q81" s="253">
        <v>0</v>
      </c>
      <c r="R81" s="253">
        <f t="shared" si="2"/>
        <v>1324855.6800000002</v>
      </c>
      <c r="S81" s="253">
        <v>491012.405364095</v>
      </c>
      <c r="T81" s="253">
        <v>681127.88000000012</v>
      </c>
      <c r="U81" s="253">
        <v>681127.88</v>
      </c>
      <c r="V81" s="253">
        <f>671878.880715668+9249</f>
        <v>681127.88071566797</v>
      </c>
    </row>
    <row r="82" spans="1:22" s="204" customFormat="1" ht="15" customHeight="1" x14ac:dyDescent="0.25">
      <c r="A82" s="250" t="s">
        <v>4016</v>
      </c>
      <c r="B82" s="250">
        <v>2</v>
      </c>
      <c r="C82" s="250">
        <v>2</v>
      </c>
      <c r="D82" s="250" t="s">
        <v>4011</v>
      </c>
      <c r="E82" s="250" t="s">
        <v>4012</v>
      </c>
      <c r="F82" s="250">
        <v>448</v>
      </c>
      <c r="G82" s="250" t="s">
        <v>24</v>
      </c>
      <c r="H82" s="250">
        <v>1</v>
      </c>
      <c r="I82" s="251">
        <v>14109</v>
      </c>
      <c r="J82" s="250">
        <v>1</v>
      </c>
      <c r="K82" s="250">
        <v>20</v>
      </c>
      <c r="L82" s="250">
        <v>1</v>
      </c>
      <c r="M82" s="250">
        <v>1</v>
      </c>
      <c r="N82" s="250" t="s">
        <v>4013</v>
      </c>
      <c r="O82" s="252">
        <v>13</v>
      </c>
      <c r="P82" s="253">
        <v>2244093.36</v>
      </c>
      <c r="Q82" s="253">
        <v>0</v>
      </c>
      <c r="R82" s="253">
        <f t="shared" si="2"/>
        <v>2244093.36</v>
      </c>
      <c r="S82" s="253">
        <v>2123041.9635153497</v>
      </c>
      <c r="T82" s="253">
        <v>1001160.6299999999</v>
      </c>
      <c r="U82" s="253">
        <v>1001160.6299999999</v>
      </c>
      <c r="V82" s="253">
        <f>987565.923011393-3883.38-9249</f>
        <v>974433.54301139305</v>
      </c>
    </row>
    <row r="83" spans="1:22" s="204" customFormat="1" ht="15" customHeight="1" x14ac:dyDescent="0.25">
      <c r="A83" s="250" t="s">
        <v>4017</v>
      </c>
      <c r="B83" s="250">
        <v>2</v>
      </c>
      <c r="C83" s="250">
        <v>2</v>
      </c>
      <c r="D83" s="250" t="s">
        <v>4011</v>
      </c>
      <c r="E83" s="250" t="s">
        <v>4012</v>
      </c>
      <c r="F83" s="250">
        <v>273</v>
      </c>
      <c r="G83" s="250" t="s">
        <v>24</v>
      </c>
      <c r="H83" s="250">
        <v>1</v>
      </c>
      <c r="I83" s="251">
        <v>14109</v>
      </c>
      <c r="J83" s="250">
        <v>1</v>
      </c>
      <c r="K83" s="250">
        <v>20</v>
      </c>
      <c r="L83" s="250">
        <v>1</v>
      </c>
      <c r="M83" s="250">
        <v>1</v>
      </c>
      <c r="N83" s="250" t="s">
        <v>4013</v>
      </c>
      <c r="O83" s="252">
        <v>13</v>
      </c>
      <c r="P83" s="253">
        <f>1543585.92/3</f>
        <v>514528.63999999996</v>
      </c>
      <c r="Q83" s="253">
        <v>0</v>
      </c>
      <c r="R83" s="253">
        <f t="shared" si="2"/>
        <v>514528.63999999996</v>
      </c>
      <c r="S83" s="253">
        <v>640312.38298990903</v>
      </c>
      <c r="T83" s="253">
        <f>297158.273333333+0.3</f>
        <v>297158.57333333301</v>
      </c>
      <c r="U83" s="253">
        <v>297158.57333333301</v>
      </c>
      <c r="V83" s="253">
        <v>293123.47285837808</v>
      </c>
    </row>
    <row r="84" spans="1:22" s="204" customFormat="1" ht="15" customHeight="1" x14ac:dyDescent="0.25">
      <c r="A84" s="250" t="s">
        <v>4017</v>
      </c>
      <c r="B84" s="250">
        <v>2</v>
      </c>
      <c r="C84" s="250">
        <v>2</v>
      </c>
      <c r="D84" s="250" t="s">
        <v>4011</v>
      </c>
      <c r="E84" s="250" t="s">
        <v>4012</v>
      </c>
      <c r="F84" s="250">
        <v>274</v>
      </c>
      <c r="G84" s="250" t="s">
        <v>24</v>
      </c>
      <c r="H84" s="250">
        <v>1</v>
      </c>
      <c r="I84" s="251">
        <v>14109</v>
      </c>
      <c r="J84" s="250">
        <v>1</v>
      </c>
      <c r="K84" s="250">
        <v>20</v>
      </c>
      <c r="L84" s="250">
        <v>1</v>
      </c>
      <c r="M84" s="250">
        <v>1</v>
      </c>
      <c r="N84" s="250" t="s">
        <v>4013</v>
      </c>
      <c r="O84" s="250">
        <v>13</v>
      </c>
      <c r="P84" s="253">
        <v>514528.63999999996</v>
      </c>
      <c r="Q84" s="253">
        <v>0</v>
      </c>
      <c r="R84" s="253">
        <f t="shared" si="2"/>
        <v>514528.63999999996</v>
      </c>
      <c r="S84" s="253">
        <v>640312.38298990903</v>
      </c>
      <c r="T84" s="253">
        <v>297158.27333333337</v>
      </c>
      <c r="U84" s="253">
        <v>297158.27333333337</v>
      </c>
      <c r="V84" s="253">
        <v>293123.17693206249</v>
      </c>
    </row>
    <row r="85" spans="1:22" s="204" customFormat="1" ht="15" customHeight="1" x14ac:dyDescent="0.25">
      <c r="A85" s="250" t="s">
        <v>4017</v>
      </c>
      <c r="B85" s="250">
        <v>2</v>
      </c>
      <c r="C85" s="250">
        <v>2</v>
      </c>
      <c r="D85" s="250" t="s">
        <v>4011</v>
      </c>
      <c r="E85" s="250" t="s">
        <v>4012</v>
      </c>
      <c r="F85" s="250">
        <v>448</v>
      </c>
      <c r="G85" s="250" t="s">
        <v>24</v>
      </c>
      <c r="H85" s="250">
        <v>1</v>
      </c>
      <c r="I85" s="251">
        <v>14109</v>
      </c>
      <c r="J85" s="250">
        <v>1</v>
      </c>
      <c r="K85" s="250">
        <v>20</v>
      </c>
      <c r="L85" s="250">
        <v>1</v>
      </c>
      <c r="M85" s="250">
        <v>1</v>
      </c>
      <c r="N85" s="250" t="s">
        <v>4013</v>
      </c>
      <c r="O85" s="252">
        <v>13</v>
      </c>
      <c r="P85" s="253">
        <v>514528.63999999996</v>
      </c>
      <c r="Q85" s="253">
        <v>0</v>
      </c>
      <c r="R85" s="253">
        <f t="shared" si="2"/>
        <v>514528.63999999996</v>
      </c>
      <c r="S85" s="253">
        <v>640312.38298990903</v>
      </c>
      <c r="T85" s="253">
        <v>297158.27333333337</v>
      </c>
      <c r="U85" s="253">
        <v>297158.27333333337</v>
      </c>
      <c r="V85" s="253">
        <v>293123.17693206249</v>
      </c>
    </row>
    <row r="86" spans="1:22" s="204" customFormat="1" ht="15" customHeight="1" x14ac:dyDescent="0.25">
      <c r="A86" s="250" t="s">
        <v>4018</v>
      </c>
      <c r="B86" s="250">
        <v>2</v>
      </c>
      <c r="C86" s="250">
        <v>2</v>
      </c>
      <c r="D86" s="250" t="s">
        <v>4011</v>
      </c>
      <c r="E86" s="250" t="s">
        <v>4012</v>
      </c>
      <c r="F86" s="250">
        <v>412</v>
      </c>
      <c r="G86" s="250" t="s">
        <v>24</v>
      </c>
      <c r="H86" s="250">
        <v>1</v>
      </c>
      <c r="I86" s="251">
        <v>14109</v>
      </c>
      <c r="J86" s="250">
        <v>1</v>
      </c>
      <c r="K86" s="250">
        <v>20</v>
      </c>
      <c r="L86" s="250">
        <v>1</v>
      </c>
      <c r="M86" s="250">
        <v>1</v>
      </c>
      <c r="N86" s="250" t="s">
        <v>4013</v>
      </c>
      <c r="O86" s="250">
        <v>13</v>
      </c>
      <c r="P86" s="253">
        <v>852531.3600000001</v>
      </c>
      <c r="Q86" s="253">
        <v>0</v>
      </c>
      <c r="R86" s="253">
        <f t="shared" si="2"/>
        <v>852531.3600000001</v>
      </c>
      <c r="S86" s="253">
        <v>932358.64183757314</v>
      </c>
      <c r="T86" s="253">
        <v>433059.18999999994</v>
      </c>
      <c r="U86" s="253">
        <v>433059.18999999989</v>
      </c>
      <c r="V86" s="253">
        <v>427178.70227369614</v>
      </c>
    </row>
    <row r="87" spans="1:22" s="204" customFormat="1" ht="15" customHeight="1" x14ac:dyDescent="0.25">
      <c r="A87" s="250" t="s">
        <v>4014</v>
      </c>
      <c r="B87" s="250">
        <v>2</v>
      </c>
      <c r="C87" s="250">
        <v>2</v>
      </c>
      <c r="D87" s="250" t="s">
        <v>4011</v>
      </c>
      <c r="E87" s="250" t="s">
        <v>4012</v>
      </c>
      <c r="F87" s="250">
        <v>287</v>
      </c>
      <c r="G87" s="250" t="s">
        <v>24</v>
      </c>
      <c r="H87" s="250">
        <v>1</v>
      </c>
      <c r="I87" s="251">
        <v>14303</v>
      </c>
      <c r="J87" s="250">
        <v>1</v>
      </c>
      <c r="K87" s="250">
        <v>20</v>
      </c>
      <c r="L87" s="250">
        <v>1</v>
      </c>
      <c r="M87" s="250">
        <v>1</v>
      </c>
      <c r="N87" s="250" t="s">
        <v>4013</v>
      </c>
      <c r="O87" s="252">
        <v>13</v>
      </c>
      <c r="P87" s="253">
        <v>417783.82</v>
      </c>
      <c r="Q87" s="253"/>
      <c r="R87" s="253">
        <f t="shared" si="2"/>
        <v>417783.82</v>
      </c>
      <c r="S87" s="253">
        <v>417783.82</v>
      </c>
      <c r="T87" s="253">
        <v>248875.94999999998</v>
      </c>
      <c r="U87" s="253">
        <v>248875.95</v>
      </c>
      <c r="V87" s="253">
        <v>248875.95</v>
      </c>
    </row>
    <row r="88" spans="1:22" s="204" customFormat="1" ht="15" customHeight="1" x14ac:dyDescent="0.25">
      <c r="A88" s="250" t="s">
        <v>4010</v>
      </c>
      <c r="B88" s="250">
        <v>2</v>
      </c>
      <c r="C88" s="250">
        <v>2</v>
      </c>
      <c r="D88" s="250" t="s">
        <v>4011</v>
      </c>
      <c r="E88" s="250" t="s">
        <v>4012</v>
      </c>
      <c r="F88" s="250">
        <v>287</v>
      </c>
      <c r="G88" s="250" t="s">
        <v>24</v>
      </c>
      <c r="H88" s="250">
        <v>1</v>
      </c>
      <c r="I88" s="251">
        <v>14402</v>
      </c>
      <c r="J88" s="250">
        <v>1</v>
      </c>
      <c r="K88" s="250">
        <v>20</v>
      </c>
      <c r="L88" s="250">
        <v>1</v>
      </c>
      <c r="M88" s="250">
        <v>1</v>
      </c>
      <c r="N88" s="250" t="s">
        <v>4013</v>
      </c>
      <c r="O88" s="250">
        <v>13</v>
      </c>
      <c r="P88" s="253">
        <v>1848</v>
      </c>
      <c r="Q88" s="253">
        <v>0</v>
      </c>
      <c r="R88" s="253">
        <f t="shared" ref="R88:R131" si="3">P88+Q88</f>
        <v>1848</v>
      </c>
      <c r="S88" s="253">
        <v>2061.0635294117646</v>
      </c>
      <c r="T88" s="253">
        <v>924</v>
      </c>
      <c r="U88" s="253">
        <v>924</v>
      </c>
      <c r="V88" s="253">
        <v>924</v>
      </c>
    </row>
    <row r="89" spans="1:22" s="204" customFormat="1" ht="15" customHeight="1" x14ac:dyDescent="0.25">
      <c r="A89" s="250" t="s">
        <v>4014</v>
      </c>
      <c r="B89" s="250">
        <v>2</v>
      </c>
      <c r="C89" s="250">
        <v>2</v>
      </c>
      <c r="D89" s="250" t="s">
        <v>4011</v>
      </c>
      <c r="E89" s="250" t="s">
        <v>4012</v>
      </c>
      <c r="F89" s="250">
        <v>287</v>
      </c>
      <c r="G89" s="250" t="s">
        <v>24</v>
      </c>
      <c r="H89" s="250">
        <v>1</v>
      </c>
      <c r="I89" s="251">
        <v>14402</v>
      </c>
      <c r="J89" s="250">
        <v>1</v>
      </c>
      <c r="K89" s="250">
        <v>20</v>
      </c>
      <c r="L89" s="250">
        <v>1</v>
      </c>
      <c r="M89" s="250">
        <v>1</v>
      </c>
      <c r="N89" s="250" t="s">
        <v>4013</v>
      </c>
      <c r="O89" s="250">
        <v>13</v>
      </c>
      <c r="P89" s="253">
        <v>6864</v>
      </c>
      <c r="Q89" s="253">
        <v>0</v>
      </c>
      <c r="R89" s="253">
        <f t="shared" si="3"/>
        <v>6864</v>
      </c>
      <c r="S89" s="253">
        <v>7655.3788235294123</v>
      </c>
      <c r="T89" s="253">
        <v>3432</v>
      </c>
      <c r="U89" s="253">
        <v>3432</v>
      </c>
      <c r="V89" s="253">
        <v>3432</v>
      </c>
    </row>
    <row r="90" spans="1:22" s="204" customFormat="1" ht="15" customHeight="1" x14ac:dyDescent="0.25">
      <c r="A90" s="250" t="s">
        <v>4015</v>
      </c>
      <c r="B90" s="250">
        <v>2</v>
      </c>
      <c r="C90" s="250">
        <v>2</v>
      </c>
      <c r="D90" s="250" t="s">
        <v>4011</v>
      </c>
      <c r="E90" s="250" t="s">
        <v>4012</v>
      </c>
      <c r="F90" s="250">
        <v>448</v>
      </c>
      <c r="G90" s="250" t="s">
        <v>24</v>
      </c>
      <c r="H90" s="250">
        <v>1</v>
      </c>
      <c r="I90" s="251">
        <v>14402</v>
      </c>
      <c r="J90" s="250">
        <v>1</v>
      </c>
      <c r="K90" s="250">
        <v>20</v>
      </c>
      <c r="L90" s="250">
        <v>1</v>
      </c>
      <c r="M90" s="250">
        <v>1</v>
      </c>
      <c r="N90" s="250" t="s">
        <v>4013</v>
      </c>
      <c r="O90" s="250">
        <v>13</v>
      </c>
      <c r="P90" s="253">
        <v>2904</v>
      </c>
      <c r="Q90" s="253">
        <v>0</v>
      </c>
      <c r="R90" s="253">
        <f t="shared" si="3"/>
        <v>2904</v>
      </c>
      <c r="S90" s="253">
        <v>1079.6047058823528</v>
      </c>
      <c r="T90" s="253">
        <v>1452</v>
      </c>
      <c r="U90" s="253">
        <v>1452</v>
      </c>
      <c r="V90" s="253">
        <v>1452</v>
      </c>
    </row>
    <row r="91" spans="1:22" s="204" customFormat="1" ht="15" customHeight="1" x14ac:dyDescent="0.25">
      <c r="A91" s="250" t="s">
        <v>4016</v>
      </c>
      <c r="B91" s="250">
        <v>2</v>
      </c>
      <c r="C91" s="250">
        <v>2</v>
      </c>
      <c r="D91" s="250" t="s">
        <v>4011</v>
      </c>
      <c r="E91" s="250" t="s">
        <v>4012</v>
      </c>
      <c r="F91" s="250">
        <v>448</v>
      </c>
      <c r="G91" s="250" t="s">
        <v>24</v>
      </c>
      <c r="H91" s="250">
        <v>1</v>
      </c>
      <c r="I91" s="251">
        <v>14402</v>
      </c>
      <c r="J91" s="250">
        <v>1</v>
      </c>
      <c r="K91" s="250">
        <v>20</v>
      </c>
      <c r="L91" s="250">
        <v>1</v>
      </c>
      <c r="M91" s="250">
        <v>1</v>
      </c>
      <c r="N91" s="250" t="s">
        <v>4013</v>
      </c>
      <c r="O91" s="250">
        <v>13</v>
      </c>
      <c r="P91" s="253">
        <v>4488</v>
      </c>
      <c r="Q91" s="253">
        <v>0</v>
      </c>
      <c r="R91" s="253">
        <f t="shared" si="3"/>
        <v>4488</v>
      </c>
      <c r="S91" s="253">
        <v>4465.6376470588239</v>
      </c>
      <c r="T91" s="253">
        <v>2057</v>
      </c>
      <c r="U91" s="253">
        <v>2057</v>
      </c>
      <c r="V91" s="253">
        <v>2057</v>
      </c>
    </row>
    <row r="92" spans="1:22" s="204" customFormat="1" ht="15" customHeight="1" x14ac:dyDescent="0.25">
      <c r="A92" s="250" t="s">
        <v>4017</v>
      </c>
      <c r="B92" s="250">
        <v>2</v>
      </c>
      <c r="C92" s="250">
        <v>2</v>
      </c>
      <c r="D92" s="250" t="s">
        <v>4011</v>
      </c>
      <c r="E92" s="250" t="s">
        <v>4012</v>
      </c>
      <c r="F92" s="250">
        <v>273</v>
      </c>
      <c r="G92" s="250" t="s">
        <v>24</v>
      </c>
      <c r="H92" s="250">
        <v>1</v>
      </c>
      <c r="I92" s="251">
        <v>14402</v>
      </c>
      <c r="J92" s="250">
        <v>1</v>
      </c>
      <c r="K92" s="250">
        <v>20</v>
      </c>
      <c r="L92" s="250">
        <v>1</v>
      </c>
      <c r="M92" s="250">
        <v>1</v>
      </c>
      <c r="N92" s="250" t="s">
        <v>4013</v>
      </c>
      <c r="O92" s="250">
        <v>13</v>
      </c>
      <c r="P92" s="253">
        <v>1056</v>
      </c>
      <c r="Q92" s="253">
        <v>0</v>
      </c>
      <c r="R92" s="253">
        <f t="shared" si="3"/>
        <v>1056</v>
      </c>
      <c r="S92" s="253">
        <v>1275.8964705882354</v>
      </c>
      <c r="T92" s="253">
        <v>572</v>
      </c>
      <c r="U92" s="253">
        <v>572</v>
      </c>
      <c r="V92" s="253">
        <v>572</v>
      </c>
    </row>
    <row r="93" spans="1:22" s="204" customFormat="1" ht="15" customHeight="1" x14ac:dyDescent="0.25">
      <c r="A93" s="250" t="s">
        <v>4017</v>
      </c>
      <c r="B93" s="250">
        <v>2</v>
      </c>
      <c r="C93" s="250">
        <v>2</v>
      </c>
      <c r="D93" s="250" t="s">
        <v>4011</v>
      </c>
      <c r="E93" s="250" t="s">
        <v>4012</v>
      </c>
      <c r="F93" s="250">
        <v>274</v>
      </c>
      <c r="G93" s="250" t="s">
        <v>24</v>
      </c>
      <c r="H93" s="250">
        <v>1</v>
      </c>
      <c r="I93" s="251">
        <v>14402</v>
      </c>
      <c r="J93" s="250">
        <v>1</v>
      </c>
      <c r="K93" s="250">
        <v>20</v>
      </c>
      <c r="L93" s="250">
        <v>1</v>
      </c>
      <c r="M93" s="250">
        <v>1</v>
      </c>
      <c r="N93" s="250" t="s">
        <v>4013</v>
      </c>
      <c r="O93" s="252">
        <v>13</v>
      </c>
      <c r="P93" s="253">
        <v>1056</v>
      </c>
      <c r="Q93" s="253">
        <v>0</v>
      </c>
      <c r="R93" s="253">
        <f t="shared" si="3"/>
        <v>1056</v>
      </c>
      <c r="S93" s="253">
        <v>1275.8964705882354</v>
      </c>
      <c r="T93" s="253">
        <v>572</v>
      </c>
      <c r="U93" s="253">
        <v>572</v>
      </c>
      <c r="V93" s="253">
        <v>572</v>
      </c>
    </row>
    <row r="94" spans="1:22" s="204" customFormat="1" ht="15" customHeight="1" x14ac:dyDescent="0.25">
      <c r="A94" s="250" t="s">
        <v>4017</v>
      </c>
      <c r="B94" s="250">
        <v>2</v>
      </c>
      <c r="C94" s="250">
        <v>2</v>
      </c>
      <c r="D94" s="250" t="s">
        <v>4011</v>
      </c>
      <c r="E94" s="250" t="s">
        <v>4012</v>
      </c>
      <c r="F94" s="250">
        <v>448</v>
      </c>
      <c r="G94" s="250" t="s">
        <v>24</v>
      </c>
      <c r="H94" s="250">
        <v>1</v>
      </c>
      <c r="I94" s="251">
        <v>14402</v>
      </c>
      <c r="J94" s="250">
        <v>1</v>
      </c>
      <c r="K94" s="250">
        <v>20</v>
      </c>
      <c r="L94" s="250">
        <v>1</v>
      </c>
      <c r="M94" s="250">
        <v>1</v>
      </c>
      <c r="N94" s="250" t="s">
        <v>4013</v>
      </c>
      <c r="O94" s="250">
        <v>13</v>
      </c>
      <c r="P94" s="253">
        <v>1056</v>
      </c>
      <c r="Q94" s="253">
        <v>0</v>
      </c>
      <c r="R94" s="253">
        <f t="shared" si="3"/>
        <v>1056</v>
      </c>
      <c r="S94" s="253">
        <v>1275.8964705882354</v>
      </c>
      <c r="T94" s="253">
        <v>572</v>
      </c>
      <c r="U94" s="253">
        <v>572</v>
      </c>
      <c r="V94" s="253">
        <v>572</v>
      </c>
    </row>
    <row r="95" spans="1:22" s="204" customFormat="1" ht="15" customHeight="1" x14ac:dyDescent="0.25">
      <c r="A95" s="250" t="s">
        <v>4018</v>
      </c>
      <c r="B95" s="250">
        <v>2</v>
      </c>
      <c r="C95" s="250">
        <v>2</v>
      </c>
      <c r="D95" s="250" t="s">
        <v>4011</v>
      </c>
      <c r="E95" s="250" t="s">
        <v>4012</v>
      </c>
      <c r="F95" s="250">
        <v>412</v>
      </c>
      <c r="G95" s="250" t="s">
        <v>24</v>
      </c>
      <c r="H95" s="250">
        <v>1</v>
      </c>
      <c r="I95" s="251">
        <v>14402</v>
      </c>
      <c r="J95" s="250">
        <v>1</v>
      </c>
      <c r="K95" s="250">
        <v>20</v>
      </c>
      <c r="L95" s="250">
        <v>1</v>
      </c>
      <c r="M95" s="250">
        <v>1</v>
      </c>
      <c r="N95" s="250" t="s">
        <v>4013</v>
      </c>
      <c r="O95" s="252">
        <v>13</v>
      </c>
      <c r="P95" s="253">
        <v>1584</v>
      </c>
      <c r="Q95" s="253">
        <v>0</v>
      </c>
      <c r="R95" s="253">
        <f t="shared" si="3"/>
        <v>1584</v>
      </c>
      <c r="S95" s="253">
        <v>1766.6258823529411</v>
      </c>
      <c r="T95" s="253">
        <v>792</v>
      </c>
      <c r="U95" s="253">
        <v>792</v>
      </c>
      <c r="V95" s="253">
        <v>792</v>
      </c>
    </row>
    <row r="96" spans="1:22" s="204" customFormat="1" ht="15" customHeight="1" x14ac:dyDescent="0.25">
      <c r="A96" s="250" t="s">
        <v>4014</v>
      </c>
      <c r="B96" s="250">
        <v>2</v>
      </c>
      <c r="C96" s="250">
        <v>2</v>
      </c>
      <c r="D96" s="250" t="s">
        <v>4011</v>
      </c>
      <c r="E96" s="250" t="s">
        <v>4012</v>
      </c>
      <c r="F96" s="250">
        <v>287</v>
      </c>
      <c r="G96" s="250" t="s">
        <v>24</v>
      </c>
      <c r="H96" s="250">
        <v>1</v>
      </c>
      <c r="I96" s="251">
        <v>14403</v>
      </c>
      <c r="J96" s="250">
        <v>1</v>
      </c>
      <c r="K96" s="250">
        <v>20</v>
      </c>
      <c r="L96" s="250">
        <v>1</v>
      </c>
      <c r="M96" s="250">
        <v>1</v>
      </c>
      <c r="N96" s="250" t="s">
        <v>4013</v>
      </c>
      <c r="O96" s="252">
        <v>13</v>
      </c>
      <c r="P96" s="253">
        <v>802000</v>
      </c>
      <c r="Q96" s="253">
        <v>0</v>
      </c>
      <c r="R96" s="253">
        <f t="shared" si="3"/>
        <v>802000</v>
      </c>
      <c r="S96" s="253">
        <v>801763.8</v>
      </c>
      <c r="T96" s="253">
        <v>801763.8</v>
      </c>
      <c r="U96" s="253">
        <v>801763.8</v>
      </c>
      <c r="V96" s="253">
        <v>801763.8</v>
      </c>
    </row>
    <row r="97" spans="1:22" s="204" customFormat="1" ht="15" customHeight="1" x14ac:dyDescent="0.25">
      <c r="A97" s="250" t="s">
        <v>4018</v>
      </c>
      <c r="B97" s="250">
        <v>2</v>
      </c>
      <c r="C97" s="250">
        <v>2</v>
      </c>
      <c r="D97" s="250" t="s">
        <v>4011</v>
      </c>
      <c r="E97" s="250" t="s">
        <v>4012</v>
      </c>
      <c r="F97" s="250">
        <v>412</v>
      </c>
      <c r="G97" s="250" t="s">
        <v>24</v>
      </c>
      <c r="H97" s="250">
        <v>1</v>
      </c>
      <c r="I97" s="251">
        <v>14403</v>
      </c>
      <c r="J97" s="250">
        <v>1</v>
      </c>
      <c r="K97" s="250">
        <v>20</v>
      </c>
      <c r="L97" s="250">
        <v>1</v>
      </c>
      <c r="M97" s="250">
        <v>1</v>
      </c>
      <c r="N97" s="250" t="s">
        <v>4013</v>
      </c>
      <c r="O97" s="252">
        <v>13</v>
      </c>
      <c r="P97" s="253">
        <v>0</v>
      </c>
      <c r="Q97" s="253">
        <v>0</v>
      </c>
      <c r="R97" s="253">
        <f t="shared" si="3"/>
        <v>0</v>
      </c>
      <c r="S97" s="253">
        <v>0</v>
      </c>
      <c r="T97" s="253">
        <v>0</v>
      </c>
      <c r="U97" s="253">
        <v>0</v>
      </c>
      <c r="V97" s="253">
        <v>0</v>
      </c>
    </row>
    <row r="98" spans="1:22" s="204" customFormat="1" ht="15" customHeight="1" x14ac:dyDescent="0.25">
      <c r="A98" s="250" t="s">
        <v>4010</v>
      </c>
      <c r="B98" s="250">
        <v>2</v>
      </c>
      <c r="C98" s="250">
        <v>2</v>
      </c>
      <c r="D98" s="250" t="s">
        <v>4011</v>
      </c>
      <c r="E98" s="250" t="s">
        <v>4012</v>
      </c>
      <c r="F98" s="250">
        <v>287</v>
      </c>
      <c r="G98" s="250" t="s">
        <v>24</v>
      </c>
      <c r="H98" s="250">
        <v>1</v>
      </c>
      <c r="I98" s="251">
        <v>14406</v>
      </c>
      <c r="J98" s="250">
        <v>1</v>
      </c>
      <c r="K98" s="250">
        <v>20</v>
      </c>
      <c r="L98" s="250">
        <v>1</v>
      </c>
      <c r="M98" s="250">
        <v>1</v>
      </c>
      <c r="N98" s="250" t="s">
        <v>4013</v>
      </c>
      <c r="O98" s="252">
        <v>13</v>
      </c>
      <c r="P98" s="253">
        <v>162</v>
      </c>
      <c r="Q98" s="253">
        <v>0</v>
      </c>
      <c r="R98" s="253">
        <f t="shared" si="3"/>
        <v>162</v>
      </c>
      <c r="S98" s="253">
        <v>177.32432432432432</v>
      </c>
      <c r="T98" s="253">
        <v>81</v>
      </c>
      <c r="U98" s="253">
        <v>81</v>
      </c>
      <c r="V98" s="253">
        <v>81</v>
      </c>
    </row>
    <row r="99" spans="1:22" s="204" customFormat="1" ht="15" customHeight="1" x14ac:dyDescent="0.25">
      <c r="A99" s="250" t="s">
        <v>4014</v>
      </c>
      <c r="B99" s="250">
        <v>2</v>
      </c>
      <c r="C99" s="250">
        <v>2</v>
      </c>
      <c r="D99" s="250" t="s">
        <v>4011</v>
      </c>
      <c r="E99" s="250" t="s">
        <v>4012</v>
      </c>
      <c r="F99" s="250">
        <v>287</v>
      </c>
      <c r="G99" s="250" t="s">
        <v>24</v>
      </c>
      <c r="H99" s="250">
        <v>1</v>
      </c>
      <c r="I99" s="251">
        <v>14406</v>
      </c>
      <c r="J99" s="250">
        <v>1</v>
      </c>
      <c r="K99" s="250">
        <v>20</v>
      </c>
      <c r="L99" s="250">
        <v>1</v>
      </c>
      <c r="M99" s="250">
        <v>1</v>
      </c>
      <c r="N99" s="250" t="s">
        <v>4013</v>
      </c>
      <c r="O99" s="250">
        <v>13</v>
      </c>
      <c r="P99" s="253">
        <v>2268</v>
      </c>
      <c r="Q99" s="253">
        <v>0</v>
      </c>
      <c r="R99" s="253">
        <f t="shared" si="3"/>
        <v>2268</v>
      </c>
      <c r="S99" s="253">
        <v>2482.5405405405404</v>
      </c>
      <c r="T99" s="253">
        <v>1134</v>
      </c>
      <c r="U99" s="253">
        <v>1134</v>
      </c>
      <c r="V99" s="253">
        <v>1134</v>
      </c>
    </row>
    <row r="100" spans="1:22" s="204" customFormat="1" ht="15" customHeight="1" x14ac:dyDescent="0.25">
      <c r="A100" s="250" t="s">
        <v>4015</v>
      </c>
      <c r="B100" s="250">
        <v>2</v>
      </c>
      <c r="C100" s="250">
        <v>2</v>
      </c>
      <c r="D100" s="250" t="s">
        <v>4011</v>
      </c>
      <c r="E100" s="250" t="s">
        <v>4012</v>
      </c>
      <c r="F100" s="250">
        <v>448</v>
      </c>
      <c r="G100" s="250" t="s">
        <v>24</v>
      </c>
      <c r="H100" s="250">
        <v>1</v>
      </c>
      <c r="I100" s="251">
        <v>14406</v>
      </c>
      <c r="J100" s="250">
        <v>1</v>
      </c>
      <c r="K100" s="250">
        <v>20</v>
      </c>
      <c r="L100" s="250">
        <v>1</v>
      </c>
      <c r="M100" s="250">
        <v>1</v>
      </c>
      <c r="N100" s="250" t="s">
        <v>4013</v>
      </c>
      <c r="O100" s="252">
        <v>13</v>
      </c>
      <c r="P100" s="253">
        <v>324</v>
      </c>
      <c r="Q100" s="253">
        <v>0</v>
      </c>
      <c r="R100" s="253">
        <f t="shared" si="3"/>
        <v>324</v>
      </c>
      <c r="S100" s="253">
        <v>118.21621621621622</v>
      </c>
      <c r="T100" s="253">
        <v>162</v>
      </c>
      <c r="U100" s="253">
        <v>162</v>
      </c>
      <c r="V100" s="253">
        <v>162</v>
      </c>
    </row>
    <row r="101" spans="1:22" s="204" customFormat="1" ht="15" customHeight="1" x14ac:dyDescent="0.25">
      <c r="A101" s="250" t="s">
        <v>4016</v>
      </c>
      <c r="B101" s="250">
        <v>2</v>
      </c>
      <c r="C101" s="250">
        <v>2</v>
      </c>
      <c r="D101" s="250" t="s">
        <v>4011</v>
      </c>
      <c r="E101" s="250" t="s">
        <v>4012</v>
      </c>
      <c r="F101" s="250">
        <v>448</v>
      </c>
      <c r="G101" s="250" t="s">
        <v>24</v>
      </c>
      <c r="H101" s="250">
        <v>1</v>
      </c>
      <c r="I101" s="251">
        <v>14406</v>
      </c>
      <c r="J101" s="250">
        <v>1</v>
      </c>
      <c r="K101" s="250">
        <v>20</v>
      </c>
      <c r="L101" s="250">
        <v>1</v>
      </c>
      <c r="M101" s="250">
        <v>1</v>
      </c>
      <c r="N101" s="250" t="s">
        <v>4013</v>
      </c>
      <c r="O101" s="252">
        <v>13</v>
      </c>
      <c r="P101" s="253">
        <v>972</v>
      </c>
      <c r="Q101" s="253">
        <v>0</v>
      </c>
      <c r="R101" s="253">
        <f t="shared" si="3"/>
        <v>972</v>
      </c>
      <c r="S101" s="253">
        <v>886.62162162162167</v>
      </c>
      <c r="T101" s="253">
        <v>405</v>
      </c>
      <c r="U101" s="253">
        <v>405</v>
      </c>
      <c r="V101" s="253">
        <v>405</v>
      </c>
    </row>
    <row r="102" spans="1:22" s="204" customFormat="1" ht="15" customHeight="1" x14ac:dyDescent="0.25">
      <c r="A102" s="250" t="s">
        <v>4017</v>
      </c>
      <c r="B102" s="250">
        <v>2</v>
      </c>
      <c r="C102" s="250">
        <v>2</v>
      </c>
      <c r="D102" s="250" t="s">
        <v>4011</v>
      </c>
      <c r="E102" s="250" t="s">
        <v>4012</v>
      </c>
      <c r="F102" s="250">
        <v>273</v>
      </c>
      <c r="G102" s="250" t="s">
        <v>24</v>
      </c>
      <c r="H102" s="250">
        <v>1</v>
      </c>
      <c r="I102" s="251">
        <v>14406</v>
      </c>
      <c r="J102" s="250">
        <v>1</v>
      </c>
      <c r="K102" s="250">
        <v>20</v>
      </c>
      <c r="L102" s="250">
        <v>1</v>
      </c>
      <c r="M102" s="250">
        <v>1</v>
      </c>
      <c r="N102" s="250" t="s">
        <v>4013</v>
      </c>
      <c r="O102" s="252">
        <v>13</v>
      </c>
      <c r="P102" s="253">
        <v>162</v>
      </c>
      <c r="Q102" s="253">
        <v>0</v>
      </c>
      <c r="R102" s="253">
        <f t="shared" si="3"/>
        <v>162</v>
      </c>
      <c r="S102" s="253">
        <v>177.32432432432432</v>
      </c>
      <c r="T102" s="253">
        <v>81</v>
      </c>
      <c r="U102" s="253">
        <v>81</v>
      </c>
      <c r="V102" s="253">
        <v>81</v>
      </c>
    </row>
    <row r="103" spans="1:22" s="204" customFormat="1" ht="15" customHeight="1" x14ac:dyDescent="0.25">
      <c r="A103" s="250" t="s">
        <v>4017</v>
      </c>
      <c r="B103" s="250">
        <v>2</v>
      </c>
      <c r="C103" s="250">
        <v>2</v>
      </c>
      <c r="D103" s="250" t="s">
        <v>4011</v>
      </c>
      <c r="E103" s="250" t="s">
        <v>4012</v>
      </c>
      <c r="F103" s="250">
        <v>274</v>
      </c>
      <c r="G103" s="250" t="s">
        <v>24</v>
      </c>
      <c r="H103" s="250">
        <v>1</v>
      </c>
      <c r="I103" s="251">
        <v>14406</v>
      </c>
      <c r="J103" s="250">
        <v>1</v>
      </c>
      <c r="K103" s="250">
        <v>20</v>
      </c>
      <c r="L103" s="250">
        <v>1</v>
      </c>
      <c r="M103" s="250">
        <v>1</v>
      </c>
      <c r="N103" s="250" t="s">
        <v>4013</v>
      </c>
      <c r="O103" s="250">
        <v>13</v>
      </c>
      <c r="P103" s="253">
        <v>162</v>
      </c>
      <c r="Q103" s="253">
        <v>0</v>
      </c>
      <c r="R103" s="253">
        <f t="shared" si="3"/>
        <v>162</v>
      </c>
      <c r="S103" s="253">
        <v>177.32432432432432</v>
      </c>
      <c r="T103" s="253">
        <v>81</v>
      </c>
      <c r="U103" s="253">
        <v>81</v>
      </c>
      <c r="V103" s="253">
        <v>81</v>
      </c>
    </row>
    <row r="104" spans="1:22" s="204" customFormat="1" ht="15" customHeight="1" x14ac:dyDescent="0.25">
      <c r="A104" s="250" t="s">
        <v>4017</v>
      </c>
      <c r="B104" s="250">
        <v>2</v>
      </c>
      <c r="C104" s="250">
        <v>2</v>
      </c>
      <c r="D104" s="250" t="s">
        <v>4011</v>
      </c>
      <c r="E104" s="250" t="s">
        <v>4012</v>
      </c>
      <c r="F104" s="250">
        <v>448</v>
      </c>
      <c r="G104" s="250" t="s">
        <v>24</v>
      </c>
      <c r="H104" s="250">
        <v>1</v>
      </c>
      <c r="I104" s="251">
        <v>14406</v>
      </c>
      <c r="J104" s="250">
        <v>1</v>
      </c>
      <c r="K104" s="250">
        <v>20</v>
      </c>
      <c r="L104" s="250">
        <v>1</v>
      </c>
      <c r="M104" s="250">
        <v>1</v>
      </c>
      <c r="N104" s="250" t="s">
        <v>4013</v>
      </c>
      <c r="O104" s="252">
        <v>13</v>
      </c>
      <c r="P104" s="253">
        <v>162</v>
      </c>
      <c r="Q104" s="253">
        <v>0</v>
      </c>
      <c r="R104" s="253">
        <f t="shared" si="3"/>
        <v>162</v>
      </c>
      <c r="S104" s="253">
        <v>177.32432432432432</v>
      </c>
      <c r="T104" s="253">
        <v>81</v>
      </c>
      <c r="U104" s="253">
        <v>81</v>
      </c>
      <c r="V104" s="253">
        <v>81</v>
      </c>
    </row>
    <row r="105" spans="1:22" s="204" customFormat="1" ht="15" customHeight="1" x14ac:dyDescent="0.25">
      <c r="A105" s="250" t="s">
        <v>4018</v>
      </c>
      <c r="B105" s="250">
        <v>2</v>
      </c>
      <c r="C105" s="250">
        <v>2</v>
      </c>
      <c r="D105" s="250" t="s">
        <v>4011</v>
      </c>
      <c r="E105" s="250" t="s">
        <v>4012</v>
      </c>
      <c r="F105" s="250">
        <v>412</v>
      </c>
      <c r="G105" s="250" t="s">
        <v>24</v>
      </c>
      <c r="H105" s="250">
        <v>1</v>
      </c>
      <c r="I105" s="251">
        <v>14406</v>
      </c>
      <c r="J105" s="250">
        <v>1</v>
      </c>
      <c r="K105" s="250">
        <v>20</v>
      </c>
      <c r="L105" s="250">
        <v>1</v>
      </c>
      <c r="M105" s="250">
        <v>1</v>
      </c>
      <c r="N105" s="250" t="s">
        <v>4013</v>
      </c>
      <c r="O105" s="250">
        <v>13</v>
      </c>
      <c r="P105" s="253">
        <v>162</v>
      </c>
      <c r="Q105" s="253">
        <v>0</v>
      </c>
      <c r="R105" s="253">
        <f t="shared" si="3"/>
        <v>162</v>
      </c>
      <c r="S105" s="253">
        <v>177.32432432432432</v>
      </c>
      <c r="T105" s="253">
        <v>81</v>
      </c>
      <c r="U105" s="253">
        <v>81</v>
      </c>
      <c r="V105" s="253">
        <v>81</v>
      </c>
    </row>
    <row r="106" spans="1:22" s="204" customFormat="1" ht="15" customHeight="1" x14ac:dyDescent="0.25">
      <c r="A106" s="250" t="s">
        <v>4010</v>
      </c>
      <c r="B106" s="250">
        <v>2</v>
      </c>
      <c r="C106" s="250">
        <v>2</v>
      </c>
      <c r="D106" s="250" t="s">
        <v>4011</v>
      </c>
      <c r="E106" s="250" t="s">
        <v>4012</v>
      </c>
      <c r="F106" s="250">
        <v>287</v>
      </c>
      <c r="G106" s="250" t="s">
        <v>24</v>
      </c>
      <c r="H106" s="250">
        <v>1</v>
      </c>
      <c r="I106" s="251">
        <v>15101</v>
      </c>
      <c r="J106" s="250">
        <v>1</v>
      </c>
      <c r="K106" s="250">
        <v>20</v>
      </c>
      <c r="L106" s="250">
        <v>1</v>
      </c>
      <c r="M106" s="250">
        <v>1</v>
      </c>
      <c r="N106" s="250" t="s">
        <v>4013</v>
      </c>
      <c r="O106" s="250">
        <v>13</v>
      </c>
      <c r="P106" s="253">
        <v>1146.48</v>
      </c>
      <c r="Q106" s="253">
        <v>0</v>
      </c>
      <c r="R106" s="253">
        <f t="shared" si="3"/>
        <v>1146.48</v>
      </c>
      <c r="S106" s="253">
        <v>1333.5538859972025</v>
      </c>
      <c r="T106" s="253">
        <v>557.87</v>
      </c>
      <c r="U106" s="253">
        <v>557.87</v>
      </c>
      <c r="V106" s="253">
        <v>557.87</v>
      </c>
    </row>
    <row r="107" spans="1:22" s="204" customFormat="1" ht="15" customHeight="1" x14ac:dyDescent="0.25">
      <c r="A107" s="250" t="s">
        <v>4014</v>
      </c>
      <c r="B107" s="250">
        <v>2</v>
      </c>
      <c r="C107" s="250">
        <v>2</v>
      </c>
      <c r="D107" s="250" t="s">
        <v>4011</v>
      </c>
      <c r="E107" s="250" t="s">
        <v>4012</v>
      </c>
      <c r="F107" s="250">
        <v>287</v>
      </c>
      <c r="G107" s="250" t="s">
        <v>24</v>
      </c>
      <c r="H107" s="250">
        <v>1</v>
      </c>
      <c r="I107" s="251">
        <v>15101</v>
      </c>
      <c r="J107" s="250">
        <v>1</v>
      </c>
      <c r="K107" s="250">
        <v>20</v>
      </c>
      <c r="L107" s="250">
        <v>1</v>
      </c>
      <c r="M107" s="250">
        <v>1</v>
      </c>
      <c r="N107" s="250" t="s">
        <v>4013</v>
      </c>
      <c r="O107" s="252">
        <v>13</v>
      </c>
      <c r="P107" s="253">
        <v>17689.919999999998</v>
      </c>
      <c r="Q107" s="253">
        <v>0</v>
      </c>
      <c r="R107" s="253">
        <f t="shared" si="3"/>
        <v>17689.919999999998</v>
      </c>
      <c r="S107" s="253">
        <v>21221.089995417784</v>
      </c>
      <c r="T107" s="253">
        <v>8888.48</v>
      </c>
      <c r="U107" s="253">
        <v>8888.48</v>
      </c>
      <c r="V107" s="253">
        <v>8888.48</v>
      </c>
    </row>
    <row r="108" spans="1:22" s="204" customFormat="1" ht="15" customHeight="1" x14ac:dyDescent="0.25">
      <c r="A108" s="250" t="s">
        <v>4015</v>
      </c>
      <c r="B108" s="250">
        <v>2</v>
      </c>
      <c r="C108" s="250">
        <v>2</v>
      </c>
      <c r="D108" s="250" t="s">
        <v>4011</v>
      </c>
      <c r="E108" s="250" t="s">
        <v>4012</v>
      </c>
      <c r="F108" s="250">
        <v>448</v>
      </c>
      <c r="G108" s="250" t="s">
        <v>24</v>
      </c>
      <c r="H108" s="250">
        <v>1</v>
      </c>
      <c r="I108" s="251">
        <v>15101</v>
      </c>
      <c r="J108" s="250">
        <v>1</v>
      </c>
      <c r="K108" s="250">
        <v>20</v>
      </c>
      <c r="L108" s="250">
        <v>1</v>
      </c>
      <c r="M108" s="250">
        <v>1</v>
      </c>
      <c r="N108" s="250" t="s">
        <v>4013</v>
      </c>
      <c r="O108" s="250">
        <v>13</v>
      </c>
      <c r="P108" s="253">
        <v>7970.880000000001</v>
      </c>
      <c r="Q108" s="253">
        <v>0</v>
      </c>
      <c r="R108" s="253">
        <f t="shared" si="3"/>
        <v>7970.880000000001</v>
      </c>
      <c r="S108" s="253">
        <v>3109.5789165030046</v>
      </c>
      <c r="T108" s="253">
        <v>3907.8499999999995</v>
      </c>
      <c r="U108" s="253">
        <v>3907.8499999999995</v>
      </c>
      <c r="V108" s="253">
        <v>3907.8499999999995</v>
      </c>
    </row>
    <row r="109" spans="1:22" s="204" customFormat="1" ht="15" customHeight="1" x14ac:dyDescent="0.25">
      <c r="A109" s="250" t="s">
        <v>4016</v>
      </c>
      <c r="B109" s="250">
        <v>2</v>
      </c>
      <c r="C109" s="250">
        <v>2</v>
      </c>
      <c r="D109" s="250" t="s">
        <v>4011</v>
      </c>
      <c r="E109" s="250" t="s">
        <v>4012</v>
      </c>
      <c r="F109" s="250">
        <v>448</v>
      </c>
      <c r="G109" s="250" t="s">
        <v>24</v>
      </c>
      <c r="H109" s="250">
        <v>1</v>
      </c>
      <c r="I109" s="251">
        <v>15101</v>
      </c>
      <c r="J109" s="250">
        <v>1</v>
      </c>
      <c r="K109" s="250">
        <v>20</v>
      </c>
      <c r="L109" s="250">
        <v>1</v>
      </c>
      <c r="M109" s="250">
        <v>1</v>
      </c>
      <c r="N109" s="250" t="s">
        <v>4013</v>
      </c>
      <c r="O109" s="250">
        <v>13</v>
      </c>
      <c r="P109" s="253">
        <v>7911.8399999999983</v>
      </c>
      <c r="Q109" s="253">
        <v>0</v>
      </c>
      <c r="R109" s="253">
        <f t="shared" si="3"/>
        <v>7911.8399999999983</v>
      </c>
      <c r="S109" s="253">
        <v>7455.8091040895561</v>
      </c>
      <c r="T109" s="253">
        <v>3128.5499999999997</v>
      </c>
      <c r="U109" s="253">
        <v>3128.5499999999997</v>
      </c>
      <c r="V109" s="253">
        <v>3128.5499999999997</v>
      </c>
    </row>
    <row r="110" spans="1:22" s="204" customFormat="1" ht="15" customHeight="1" x14ac:dyDescent="0.25">
      <c r="A110" s="250" t="s">
        <v>4017</v>
      </c>
      <c r="B110" s="250">
        <v>2</v>
      </c>
      <c r="C110" s="250">
        <v>2</v>
      </c>
      <c r="D110" s="250" t="s">
        <v>4011</v>
      </c>
      <c r="E110" s="250" t="s">
        <v>4012</v>
      </c>
      <c r="F110" s="250">
        <v>273</v>
      </c>
      <c r="G110" s="250" t="s">
        <v>24</v>
      </c>
      <c r="H110" s="250">
        <v>1</v>
      </c>
      <c r="I110" s="251">
        <v>15101</v>
      </c>
      <c r="J110" s="250">
        <v>1</v>
      </c>
      <c r="K110" s="250">
        <v>20</v>
      </c>
      <c r="L110" s="250">
        <v>1</v>
      </c>
      <c r="M110" s="250">
        <v>1</v>
      </c>
      <c r="N110" s="250" t="s">
        <v>4013</v>
      </c>
      <c r="O110" s="252">
        <v>13</v>
      </c>
      <c r="P110" s="253">
        <v>2654</v>
      </c>
      <c r="Q110" s="253">
        <v>0</v>
      </c>
      <c r="R110" s="253">
        <f t="shared" si="3"/>
        <v>2654</v>
      </c>
      <c r="S110" s="253">
        <v>3086.869700550375</v>
      </c>
      <c r="T110" s="253">
        <v>1291.3133333333335</v>
      </c>
      <c r="U110" s="253">
        <v>1291.3133333333335</v>
      </c>
      <c r="V110" s="253">
        <v>1291.3133333333335</v>
      </c>
    </row>
    <row r="111" spans="1:22" s="204" customFormat="1" ht="15" customHeight="1" x14ac:dyDescent="0.25">
      <c r="A111" s="250" t="s">
        <v>4017</v>
      </c>
      <c r="B111" s="250">
        <v>2</v>
      </c>
      <c r="C111" s="250">
        <v>2</v>
      </c>
      <c r="D111" s="250" t="s">
        <v>4011</v>
      </c>
      <c r="E111" s="250" t="s">
        <v>4012</v>
      </c>
      <c r="F111" s="250">
        <v>274</v>
      </c>
      <c r="G111" s="250" t="s">
        <v>24</v>
      </c>
      <c r="H111" s="250">
        <v>1</v>
      </c>
      <c r="I111" s="251">
        <v>15101</v>
      </c>
      <c r="J111" s="250">
        <v>1</v>
      </c>
      <c r="K111" s="250">
        <v>20</v>
      </c>
      <c r="L111" s="250">
        <v>1</v>
      </c>
      <c r="M111" s="250">
        <v>1</v>
      </c>
      <c r="N111" s="250" t="s">
        <v>4013</v>
      </c>
      <c r="O111" s="250">
        <v>13</v>
      </c>
      <c r="P111" s="253">
        <v>2654</v>
      </c>
      <c r="Q111" s="253">
        <v>0</v>
      </c>
      <c r="R111" s="253">
        <f t="shared" si="3"/>
        <v>2654</v>
      </c>
      <c r="S111" s="253">
        <v>3086.869700550375</v>
      </c>
      <c r="T111" s="253">
        <v>1291.3133333333335</v>
      </c>
      <c r="U111" s="253">
        <v>1291.3133333333335</v>
      </c>
      <c r="V111" s="253">
        <v>1291.3133333333335</v>
      </c>
    </row>
    <row r="112" spans="1:22" s="204" customFormat="1" ht="15" customHeight="1" x14ac:dyDescent="0.25">
      <c r="A112" s="250" t="s">
        <v>4017</v>
      </c>
      <c r="B112" s="250">
        <v>2</v>
      </c>
      <c r="C112" s="250">
        <v>2</v>
      </c>
      <c r="D112" s="250" t="s">
        <v>4011</v>
      </c>
      <c r="E112" s="250" t="s">
        <v>4012</v>
      </c>
      <c r="F112" s="250">
        <v>448</v>
      </c>
      <c r="G112" s="250" t="s">
        <v>24</v>
      </c>
      <c r="H112" s="250">
        <v>1</v>
      </c>
      <c r="I112" s="251">
        <v>15101</v>
      </c>
      <c r="J112" s="250">
        <v>1</v>
      </c>
      <c r="K112" s="250">
        <v>20</v>
      </c>
      <c r="L112" s="250">
        <v>1</v>
      </c>
      <c r="M112" s="250">
        <v>1</v>
      </c>
      <c r="N112" s="250" t="s">
        <v>4013</v>
      </c>
      <c r="O112" s="252">
        <v>13</v>
      </c>
      <c r="P112" s="253">
        <v>2654</v>
      </c>
      <c r="Q112" s="253">
        <v>0</v>
      </c>
      <c r="R112" s="253">
        <f t="shared" si="3"/>
        <v>2654</v>
      </c>
      <c r="S112" s="253">
        <v>3086.869700550375</v>
      </c>
      <c r="T112" s="253">
        <v>1291.3133333333335</v>
      </c>
      <c r="U112" s="253">
        <v>1291.3133333333335</v>
      </c>
      <c r="V112" s="253">
        <v>1291.3133333333335</v>
      </c>
    </row>
    <row r="113" spans="1:22" s="204" customFormat="1" ht="15" customHeight="1" x14ac:dyDescent="0.25">
      <c r="A113" s="250" t="s">
        <v>4018</v>
      </c>
      <c r="B113" s="250">
        <v>2</v>
      </c>
      <c r="C113" s="250">
        <v>2</v>
      </c>
      <c r="D113" s="250" t="s">
        <v>4011</v>
      </c>
      <c r="E113" s="250" t="s">
        <v>4012</v>
      </c>
      <c r="F113" s="250">
        <v>412</v>
      </c>
      <c r="G113" s="250" t="s">
        <v>24</v>
      </c>
      <c r="H113" s="250">
        <v>1</v>
      </c>
      <c r="I113" s="251">
        <v>15101</v>
      </c>
      <c r="J113" s="250">
        <v>1</v>
      </c>
      <c r="K113" s="250">
        <v>20</v>
      </c>
      <c r="L113" s="250">
        <v>1</v>
      </c>
      <c r="M113" s="250">
        <v>1</v>
      </c>
      <c r="N113" s="250" t="s">
        <v>4013</v>
      </c>
      <c r="O113" s="252">
        <v>13</v>
      </c>
      <c r="P113" s="253">
        <v>1433.28</v>
      </c>
      <c r="Q113" s="253">
        <v>0</v>
      </c>
      <c r="R113" s="253">
        <f t="shared" si="3"/>
        <v>1433.28</v>
      </c>
      <c r="S113" s="253">
        <v>1733.7589963413361</v>
      </c>
      <c r="T113" s="253">
        <v>725.28</v>
      </c>
      <c r="U113" s="253">
        <v>725.28</v>
      </c>
      <c r="V113" s="253">
        <v>725.28</v>
      </c>
    </row>
    <row r="114" spans="1:22" s="204" customFormat="1" ht="15" customHeight="1" x14ac:dyDescent="0.25">
      <c r="A114" s="250" t="s">
        <v>4014</v>
      </c>
      <c r="B114" s="250">
        <v>2</v>
      </c>
      <c r="C114" s="250">
        <v>2</v>
      </c>
      <c r="D114" s="250" t="s">
        <v>4011</v>
      </c>
      <c r="E114" s="250" t="s">
        <v>4012</v>
      </c>
      <c r="F114" s="250">
        <v>287</v>
      </c>
      <c r="G114" s="250" t="s">
        <v>24</v>
      </c>
      <c r="H114" s="250">
        <v>1</v>
      </c>
      <c r="I114" s="251">
        <v>15202</v>
      </c>
      <c r="J114" s="250">
        <v>1</v>
      </c>
      <c r="K114" s="250">
        <v>20</v>
      </c>
      <c r="L114" s="250">
        <v>1</v>
      </c>
      <c r="M114" s="250">
        <v>1</v>
      </c>
      <c r="N114" s="250" t="s">
        <v>4013</v>
      </c>
      <c r="O114" s="250">
        <v>13</v>
      </c>
      <c r="P114" s="253">
        <v>1435016</v>
      </c>
      <c r="Q114" s="253">
        <v>0</v>
      </c>
      <c r="R114" s="253">
        <f t="shared" si="3"/>
        <v>1435016</v>
      </c>
      <c r="S114" s="253">
        <v>1435016</v>
      </c>
      <c r="T114" s="253">
        <v>0</v>
      </c>
      <c r="U114" s="253">
        <v>0</v>
      </c>
      <c r="V114" s="253">
        <v>0</v>
      </c>
    </row>
    <row r="115" spans="1:22" s="204" customFormat="1" ht="15" customHeight="1" x14ac:dyDescent="0.25">
      <c r="A115" s="250" t="s">
        <v>4017</v>
      </c>
      <c r="B115" s="250">
        <v>2</v>
      </c>
      <c r="C115" s="250">
        <v>2</v>
      </c>
      <c r="D115" s="250" t="s">
        <v>4011</v>
      </c>
      <c r="E115" s="250" t="s">
        <v>4012</v>
      </c>
      <c r="F115" s="250">
        <v>273</v>
      </c>
      <c r="G115" s="250" t="s">
        <v>24</v>
      </c>
      <c r="H115" s="250">
        <v>1</v>
      </c>
      <c r="I115" s="251">
        <v>15202</v>
      </c>
      <c r="J115" s="250">
        <v>1</v>
      </c>
      <c r="K115" s="250">
        <v>20</v>
      </c>
      <c r="L115" s="250">
        <v>1</v>
      </c>
      <c r="M115" s="250">
        <v>1</v>
      </c>
      <c r="N115" s="250" t="s">
        <v>4013</v>
      </c>
      <c r="O115" s="252">
        <v>13</v>
      </c>
      <c r="P115" s="253">
        <v>0</v>
      </c>
      <c r="Q115" s="253">
        <v>0</v>
      </c>
      <c r="R115" s="253">
        <f t="shared" si="3"/>
        <v>0</v>
      </c>
      <c r="S115" s="253">
        <v>0</v>
      </c>
      <c r="T115" s="253">
        <v>0</v>
      </c>
      <c r="U115" s="254">
        <v>0</v>
      </c>
      <c r="V115" s="253">
        <v>0</v>
      </c>
    </row>
    <row r="116" spans="1:22" s="204" customFormat="1" ht="15" customHeight="1" x14ac:dyDescent="0.25">
      <c r="A116" s="250" t="s">
        <v>4017</v>
      </c>
      <c r="B116" s="250">
        <v>2</v>
      </c>
      <c r="C116" s="250">
        <v>2</v>
      </c>
      <c r="D116" s="250" t="s">
        <v>4011</v>
      </c>
      <c r="E116" s="250" t="s">
        <v>4012</v>
      </c>
      <c r="F116" s="250">
        <v>274</v>
      </c>
      <c r="G116" s="250" t="s">
        <v>24</v>
      </c>
      <c r="H116" s="250">
        <v>1</v>
      </c>
      <c r="I116" s="251">
        <v>15202</v>
      </c>
      <c r="J116" s="250">
        <v>1</v>
      </c>
      <c r="K116" s="250">
        <v>20</v>
      </c>
      <c r="L116" s="250">
        <v>1</v>
      </c>
      <c r="M116" s="250">
        <v>1</v>
      </c>
      <c r="N116" s="250" t="s">
        <v>4013</v>
      </c>
      <c r="O116" s="250">
        <v>13</v>
      </c>
      <c r="P116" s="253">
        <v>0</v>
      </c>
      <c r="Q116" s="253">
        <v>0</v>
      </c>
      <c r="R116" s="253">
        <f t="shared" si="3"/>
        <v>0</v>
      </c>
      <c r="S116" s="253">
        <v>0</v>
      </c>
      <c r="T116" s="253">
        <v>0</v>
      </c>
      <c r="U116" s="253">
        <v>0</v>
      </c>
      <c r="V116" s="253">
        <v>0</v>
      </c>
    </row>
    <row r="117" spans="1:22" s="204" customFormat="1" ht="15" customHeight="1" x14ac:dyDescent="0.25">
      <c r="A117" s="250" t="s">
        <v>4017</v>
      </c>
      <c r="B117" s="250">
        <v>2</v>
      </c>
      <c r="C117" s="250">
        <v>2</v>
      </c>
      <c r="D117" s="250" t="s">
        <v>4011</v>
      </c>
      <c r="E117" s="250" t="s">
        <v>4012</v>
      </c>
      <c r="F117" s="250">
        <v>448</v>
      </c>
      <c r="G117" s="250" t="s">
        <v>24</v>
      </c>
      <c r="H117" s="250">
        <v>1</v>
      </c>
      <c r="I117" s="251">
        <v>15202</v>
      </c>
      <c r="J117" s="250">
        <v>1</v>
      </c>
      <c r="K117" s="250">
        <v>20</v>
      </c>
      <c r="L117" s="250">
        <v>1</v>
      </c>
      <c r="M117" s="250">
        <v>1</v>
      </c>
      <c r="N117" s="250" t="s">
        <v>4013</v>
      </c>
      <c r="O117" s="250">
        <v>13</v>
      </c>
      <c r="P117" s="253">
        <v>0</v>
      </c>
      <c r="Q117" s="253">
        <v>0</v>
      </c>
      <c r="R117" s="253">
        <f t="shared" si="3"/>
        <v>0</v>
      </c>
      <c r="S117" s="253">
        <v>0</v>
      </c>
      <c r="T117" s="253">
        <v>0</v>
      </c>
      <c r="U117" s="253">
        <v>0</v>
      </c>
      <c r="V117" s="253">
        <v>0</v>
      </c>
    </row>
    <row r="118" spans="1:22" s="204" customFormat="1" ht="15" customHeight="1" x14ac:dyDescent="0.25">
      <c r="A118" s="250" t="s">
        <v>4014</v>
      </c>
      <c r="B118" s="250">
        <v>2</v>
      </c>
      <c r="C118" s="250">
        <v>2</v>
      </c>
      <c r="D118" s="250" t="s">
        <v>4011</v>
      </c>
      <c r="E118" s="250" t="s">
        <v>4012</v>
      </c>
      <c r="F118" s="250">
        <v>287</v>
      </c>
      <c r="G118" s="250" t="s">
        <v>24</v>
      </c>
      <c r="H118" s="250">
        <v>1</v>
      </c>
      <c r="I118" s="251">
        <v>15404</v>
      </c>
      <c r="J118" s="250">
        <v>1</v>
      </c>
      <c r="K118" s="250">
        <v>20</v>
      </c>
      <c r="L118" s="250">
        <v>1</v>
      </c>
      <c r="M118" s="250">
        <v>1</v>
      </c>
      <c r="N118" s="250" t="s">
        <v>4013</v>
      </c>
      <c r="O118" s="250">
        <v>13</v>
      </c>
      <c r="P118" s="253">
        <v>0</v>
      </c>
      <c r="Q118" s="253">
        <v>8525.82</v>
      </c>
      <c r="R118" s="253">
        <f t="shared" si="3"/>
        <v>8525.82</v>
      </c>
      <c r="S118" s="253">
        <v>8525.82</v>
      </c>
      <c r="T118" s="253">
        <v>1988.97</v>
      </c>
      <c r="U118" s="253">
        <v>1988.97</v>
      </c>
      <c r="V118" s="253">
        <v>1988.97</v>
      </c>
    </row>
    <row r="119" spans="1:22" s="204" customFormat="1" ht="15" customHeight="1" x14ac:dyDescent="0.25">
      <c r="A119" s="250" t="s">
        <v>4010</v>
      </c>
      <c r="B119" s="250">
        <v>2</v>
      </c>
      <c r="C119" s="250">
        <v>2</v>
      </c>
      <c r="D119" s="250" t="s">
        <v>4011</v>
      </c>
      <c r="E119" s="250" t="s">
        <v>4012</v>
      </c>
      <c r="F119" s="250">
        <v>287</v>
      </c>
      <c r="G119" s="250" t="s">
        <v>24</v>
      </c>
      <c r="H119" s="250">
        <v>1</v>
      </c>
      <c r="I119" s="251">
        <v>15409</v>
      </c>
      <c r="J119" s="250">
        <v>1</v>
      </c>
      <c r="K119" s="250">
        <v>20</v>
      </c>
      <c r="L119" s="250">
        <v>1</v>
      </c>
      <c r="M119" s="250">
        <v>1</v>
      </c>
      <c r="N119" s="250" t="s">
        <v>4013</v>
      </c>
      <c r="O119" s="250">
        <v>13</v>
      </c>
      <c r="P119" s="253">
        <v>0</v>
      </c>
      <c r="Q119" s="253">
        <v>30240</v>
      </c>
      <c r="R119" s="253">
        <f t="shared" si="3"/>
        <v>30240</v>
      </c>
      <c r="S119" s="253">
        <v>30240</v>
      </c>
      <c r="T119" s="253">
        <v>7560</v>
      </c>
      <c r="U119" s="253">
        <v>7560</v>
      </c>
      <c r="V119" s="253">
        <v>7560</v>
      </c>
    </row>
    <row r="120" spans="1:22" s="204" customFormat="1" ht="15" customHeight="1" x14ac:dyDescent="0.25">
      <c r="A120" s="250" t="s">
        <v>4014</v>
      </c>
      <c r="B120" s="250">
        <v>2</v>
      </c>
      <c r="C120" s="250">
        <v>2</v>
      </c>
      <c r="D120" s="250" t="s">
        <v>4011</v>
      </c>
      <c r="E120" s="250" t="s">
        <v>4012</v>
      </c>
      <c r="F120" s="250">
        <v>287</v>
      </c>
      <c r="G120" s="250" t="s">
        <v>24</v>
      </c>
      <c r="H120" s="250">
        <v>1</v>
      </c>
      <c r="I120" s="251">
        <v>15409</v>
      </c>
      <c r="J120" s="250">
        <v>1</v>
      </c>
      <c r="K120" s="250">
        <v>20</v>
      </c>
      <c r="L120" s="250">
        <v>1</v>
      </c>
      <c r="M120" s="250">
        <v>1</v>
      </c>
      <c r="N120" s="250" t="s">
        <v>4013</v>
      </c>
      <c r="O120" s="250">
        <v>13</v>
      </c>
      <c r="P120" s="253">
        <v>0</v>
      </c>
      <c r="Q120" s="253">
        <v>171360</v>
      </c>
      <c r="R120" s="253">
        <f t="shared" si="3"/>
        <v>171360</v>
      </c>
      <c r="S120" s="253">
        <v>171360</v>
      </c>
      <c r="T120" s="253">
        <v>42840</v>
      </c>
      <c r="U120" s="253">
        <v>42840</v>
      </c>
      <c r="V120" s="253">
        <v>42840</v>
      </c>
    </row>
    <row r="121" spans="1:22" s="204" customFormat="1" ht="15" customHeight="1" x14ac:dyDescent="0.25">
      <c r="A121" s="250" t="s">
        <v>4015</v>
      </c>
      <c r="B121" s="250">
        <v>2</v>
      </c>
      <c r="C121" s="250">
        <v>2</v>
      </c>
      <c r="D121" s="250" t="s">
        <v>4011</v>
      </c>
      <c r="E121" s="250" t="s">
        <v>4012</v>
      </c>
      <c r="F121" s="250">
        <v>448</v>
      </c>
      <c r="G121" s="250" t="s">
        <v>24</v>
      </c>
      <c r="H121" s="250">
        <v>1</v>
      </c>
      <c r="I121" s="251">
        <v>15409</v>
      </c>
      <c r="J121" s="250">
        <v>1</v>
      </c>
      <c r="K121" s="250">
        <v>20</v>
      </c>
      <c r="L121" s="250">
        <v>1</v>
      </c>
      <c r="M121" s="250">
        <v>1</v>
      </c>
      <c r="N121" s="250" t="s">
        <v>4013</v>
      </c>
      <c r="O121" s="250">
        <v>13</v>
      </c>
      <c r="P121" s="253">
        <v>0</v>
      </c>
      <c r="Q121" s="253">
        <v>80640</v>
      </c>
      <c r="R121" s="253">
        <f t="shared" si="3"/>
        <v>80640</v>
      </c>
      <c r="S121" s="253">
        <v>80640</v>
      </c>
      <c r="T121" s="253">
        <v>20160</v>
      </c>
      <c r="U121" s="253">
        <v>20160</v>
      </c>
      <c r="V121" s="253">
        <v>20160</v>
      </c>
    </row>
    <row r="122" spans="1:22" s="204" customFormat="1" ht="15" customHeight="1" x14ac:dyDescent="0.25">
      <c r="A122" s="250" t="s">
        <v>4016</v>
      </c>
      <c r="B122" s="250">
        <v>2</v>
      </c>
      <c r="C122" s="250">
        <v>2</v>
      </c>
      <c r="D122" s="250" t="s">
        <v>4011</v>
      </c>
      <c r="E122" s="250" t="s">
        <v>4012</v>
      </c>
      <c r="F122" s="250">
        <v>448</v>
      </c>
      <c r="G122" s="250" t="s">
        <v>24</v>
      </c>
      <c r="H122" s="250">
        <v>1</v>
      </c>
      <c r="I122" s="251">
        <v>15409</v>
      </c>
      <c r="J122" s="250">
        <v>1</v>
      </c>
      <c r="K122" s="250">
        <v>20</v>
      </c>
      <c r="L122" s="250">
        <v>1</v>
      </c>
      <c r="M122" s="250">
        <v>1</v>
      </c>
      <c r="N122" s="250" t="s">
        <v>4013</v>
      </c>
      <c r="O122" s="250">
        <v>13</v>
      </c>
      <c r="P122" s="253">
        <v>0</v>
      </c>
      <c r="Q122" s="253">
        <v>100800</v>
      </c>
      <c r="R122" s="253">
        <f t="shared" si="3"/>
        <v>100800</v>
      </c>
      <c r="S122" s="253">
        <v>100800</v>
      </c>
      <c r="T122" s="253">
        <v>25200</v>
      </c>
      <c r="U122" s="253">
        <v>25200</v>
      </c>
      <c r="V122" s="253">
        <v>25200</v>
      </c>
    </row>
    <row r="123" spans="1:22" s="204" customFormat="1" ht="15" customHeight="1" x14ac:dyDescent="0.25">
      <c r="A123" s="250" t="s">
        <v>4017</v>
      </c>
      <c r="B123" s="250">
        <v>2</v>
      </c>
      <c r="C123" s="250">
        <v>2</v>
      </c>
      <c r="D123" s="250" t="s">
        <v>4011</v>
      </c>
      <c r="E123" s="250" t="s">
        <v>4012</v>
      </c>
      <c r="F123" s="250">
        <v>273</v>
      </c>
      <c r="G123" s="250" t="s">
        <v>24</v>
      </c>
      <c r="H123" s="250">
        <v>1</v>
      </c>
      <c r="I123" s="251">
        <v>15409</v>
      </c>
      <c r="J123" s="250">
        <v>1</v>
      </c>
      <c r="K123" s="250">
        <v>20</v>
      </c>
      <c r="L123" s="250">
        <v>1</v>
      </c>
      <c r="M123" s="250">
        <v>1</v>
      </c>
      <c r="N123" s="250" t="s">
        <v>4013</v>
      </c>
      <c r="O123" s="250">
        <v>13</v>
      </c>
      <c r="P123" s="253">
        <v>0</v>
      </c>
      <c r="Q123" s="253">
        <v>20160</v>
      </c>
      <c r="R123" s="253">
        <f t="shared" si="3"/>
        <v>20160</v>
      </c>
      <c r="S123" s="253">
        <v>20160</v>
      </c>
      <c r="T123" s="253">
        <v>5040</v>
      </c>
      <c r="U123" s="253">
        <v>5040</v>
      </c>
      <c r="V123" s="253">
        <v>5040</v>
      </c>
    </row>
    <row r="124" spans="1:22" s="204" customFormat="1" ht="15" customHeight="1" x14ac:dyDescent="0.25">
      <c r="A124" s="250" t="s">
        <v>4017</v>
      </c>
      <c r="B124" s="250">
        <v>2</v>
      </c>
      <c r="C124" s="250">
        <v>2</v>
      </c>
      <c r="D124" s="250" t="s">
        <v>4011</v>
      </c>
      <c r="E124" s="250" t="s">
        <v>4012</v>
      </c>
      <c r="F124" s="250">
        <v>274</v>
      </c>
      <c r="G124" s="250" t="s">
        <v>24</v>
      </c>
      <c r="H124" s="250">
        <v>1</v>
      </c>
      <c r="I124" s="251">
        <v>15409</v>
      </c>
      <c r="J124" s="250">
        <v>1</v>
      </c>
      <c r="K124" s="250">
        <v>20</v>
      </c>
      <c r="L124" s="250">
        <v>1</v>
      </c>
      <c r="M124" s="250">
        <v>1</v>
      </c>
      <c r="N124" s="250" t="s">
        <v>4013</v>
      </c>
      <c r="O124" s="250">
        <v>13</v>
      </c>
      <c r="P124" s="253">
        <v>0</v>
      </c>
      <c r="Q124" s="253">
        <v>20160</v>
      </c>
      <c r="R124" s="253">
        <f t="shared" si="3"/>
        <v>20160</v>
      </c>
      <c r="S124" s="253">
        <v>20160</v>
      </c>
      <c r="T124" s="253">
        <v>5040</v>
      </c>
      <c r="U124" s="253">
        <v>5040</v>
      </c>
      <c r="V124" s="253">
        <v>5040</v>
      </c>
    </row>
    <row r="125" spans="1:22" s="204" customFormat="1" ht="15" customHeight="1" x14ac:dyDescent="0.25">
      <c r="A125" s="250" t="s">
        <v>4017</v>
      </c>
      <c r="B125" s="250">
        <v>2</v>
      </c>
      <c r="C125" s="250">
        <v>2</v>
      </c>
      <c r="D125" s="250" t="s">
        <v>4011</v>
      </c>
      <c r="E125" s="250" t="s">
        <v>4012</v>
      </c>
      <c r="F125" s="250">
        <v>448</v>
      </c>
      <c r="G125" s="250" t="s">
        <v>24</v>
      </c>
      <c r="H125" s="250">
        <v>1</v>
      </c>
      <c r="I125" s="251">
        <v>15409</v>
      </c>
      <c r="J125" s="250">
        <v>1</v>
      </c>
      <c r="K125" s="250">
        <v>20</v>
      </c>
      <c r="L125" s="250">
        <v>1</v>
      </c>
      <c r="M125" s="250">
        <v>1</v>
      </c>
      <c r="N125" s="250" t="s">
        <v>4013</v>
      </c>
      <c r="O125" s="250">
        <v>13</v>
      </c>
      <c r="P125" s="253">
        <v>0</v>
      </c>
      <c r="Q125" s="253">
        <v>20160</v>
      </c>
      <c r="R125" s="253">
        <f t="shared" si="3"/>
        <v>20160</v>
      </c>
      <c r="S125" s="253">
        <v>20160</v>
      </c>
      <c r="T125" s="253">
        <v>5040</v>
      </c>
      <c r="U125" s="253">
        <v>5040</v>
      </c>
      <c r="V125" s="253">
        <v>5040</v>
      </c>
    </row>
    <row r="126" spans="1:22" s="204" customFormat="1" ht="15" customHeight="1" x14ac:dyDescent="0.25">
      <c r="A126" s="250" t="s">
        <v>4018</v>
      </c>
      <c r="B126" s="250">
        <v>2</v>
      </c>
      <c r="C126" s="250">
        <v>2</v>
      </c>
      <c r="D126" s="250" t="s">
        <v>4011</v>
      </c>
      <c r="E126" s="250" t="s">
        <v>4012</v>
      </c>
      <c r="F126" s="250">
        <v>412</v>
      </c>
      <c r="G126" s="250" t="s">
        <v>24</v>
      </c>
      <c r="H126" s="250">
        <v>1</v>
      </c>
      <c r="I126" s="251">
        <v>15409</v>
      </c>
      <c r="J126" s="250">
        <v>1</v>
      </c>
      <c r="K126" s="250">
        <v>20</v>
      </c>
      <c r="L126" s="250">
        <v>1</v>
      </c>
      <c r="M126" s="250">
        <v>1</v>
      </c>
      <c r="N126" s="250" t="s">
        <v>4013</v>
      </c>
      <c r="O126" s="250">
        <v>13</v>
      </c>
      <c r="P126" s="253">
        <v>0</v>
      </c>
      <c r="Q126" s="253">
        <v>10080</v>
      </c>
      <c r="R126" s="253">
        <f t="shared" si="3"/>
        <v>10080</v>
      </c>
      <c r="S126" s="253">
        <v>10080</v>
      </c>
      <c r="T126" s="253">
        <v>2520</v>
      </c>
      <c r="U126" s="253">
        <v>2520</v>
      </c>
      <c r="V126" s="253">
        <v>2520</v>
      </c>
    </row>
    <row r="127" spans="1:22" s="204" customFormat="1" ht="15" customHeight="1" x14ac:dyDescent="0.25">
      <c r="A127" s="250" t="s">
        <v>4014</v>
      </c>
      <c r="B127" s="250">
        <v>2</v>
      </c>
      <c r="C127" s="250">
        <v>2</v>
      </c>
      <c r="D127" s="250" t="s">
        <v>4011</v>
      </c>
      <c r="E127" s="250" t="s">
        <v>4012</v>
      </c>
      <c r="F127" s="250">
        <v>287</v>
      </c>
      <c r="G127" s="250" t="s">
        <v>24</v>
      </c>
      <c r="H127" s="250">
        <v>1</v>
      </c>
      <c r="I127" s="251">
        <v>15413</v>
      </c>
      <c r="J127" s="250">
        <v>1</v>
      </c>
      <c r="K127" s="250">
        <v>20</v>
      </c>
      <c r="L127" s="250">
        <v>1</v>
      </c>
      <c r="M127" s="250">
        <v>1</v>
      </c>
      <c r="N127" s="250" t="s">
        <v>4013</v>
      </c>
      <c r="O127" s="250">
        <v>13</v>
      </c>
      <c r="P127" s="253">
        <v>0</v>
      </c>
      <c r="Q127" s="253">
        <v>10800</v>
      </c>
      <c r="R127" s="253">
        <f t="shared" si="3"/>
        <v>10800</v>
      </c>
      <c r="S127" s="253">
        <v>10800</v>
      </c>
      <c r="T127" s="253">
        <v>2700</v>
      </c>
      <c r="U127" s="253">
        <v>2700</v>
      </c>
      <c r="V127" s="253">
        <v>2700</v>
      </c>
    </row>
    <row r="128" spans="1:22" s="204" customFormat="1" ht="15" customHeight="1" x14ac:dyDescent="0.25">
      <c r="A128" s="250" t="s">
        <v>4015</v>
      </c>
      <c r="B128" s="250">
        <v>2</v>
      </c>
      <c r="C128" s="250">
        <v>2</v>
      </c>
      <c r="D128" s="250" t="s">
        <v>4011</v>
      </c>
      <c r="E128" s="250" t="s">
        <v>4012</v>
      </c>
      <c r="F128" s="250">
        <v>448</v>
      </c>
      <c r="G128" s="250" t="s">
        <v>24</v>
      </c>
      <c r="H128" s="250">
        <v>1</v>
      </c>
      <c r="I128" s="251">
        <v>15413</v>
      </c>
      <c r="J128" s="250">
        <v>1</v>
      </c>
      <c r="K128" s="250">
        <v>20</v>
      </c>
      <c r="L128" s="250">
        <v>1</v>
      </c>
      <c r="M128" s="250">
        <v>1</v>
      </c>
      <c r="N128" s="250" t="s">
        <v>4013</v>
      </c>
      <c r="O128" s="250">
        <v>13</v>
      </c>
      <c r="P128" s="253">
        <v>0</v>
      </c>
      <c r="Q128" s="253">
        <v>10800</v>
      </c>
      <c r="R128" s="253">
        <f t="shared" si="3"/>
        <v>10800</v>
      </c>
      <c r="S128" s="253">
        <v>10800</v>
      </c>
      <c r="T128" s="253">
        <v>2700</v>
      </c>
      <c r="U128" s="253">
        <v>2700</v>
      </c>
      <c r="V128" s="253">
        <v>2700</v>
      </c>
    </row>
    <row r="129" spans="1:22" s="204" customFormat="1" ht="15" customHeight="1" x14ac:dyDescent="0.25">
      <c r="A129" s="250" t="s">
        <v>4017</v>
      </c>
      <c r="B129" s="250">
        <v>2</v>
      </c>
      <c r="C129" s="250">
        <v>2</v>
      </c>
      <c r="D129" s="250" t="s">
        <v>4011</v>
      </c>
      <c r="E129" s="250" t="s">
        <v>4012</v>
      </c>
      <c r="F129" s="250">
        <v>273</v>
      </c>
      <c r="G129" s="250" t="s">
        <v>24</v>
      </c>
      <c r="H129" s="250">
        <v>1</v>
      </c>
      <c r="I129" s="251">
        <v>15413</v>
      </c>
      <c r="J129" s="250">
        <v>1</v>
      </c>
      <c r="K129" s="250">
        <v>20</v>
      </c>
      <c r="L129" s="250">
        <v>1</v>
      </c>
      <c r="M129" s="250">
        <v>1</v>
      </c>
      <c r="N129" s="250" t="s">
        <v>4013</v>
      </c>
      <c r="O129" s="250">
        <v>13</v>
      </c>
      <c r="P129" s="253">
        <v>0</v>
      </c>
      <c r="Q129" s="253">
        <v>2240</v>
      </c>
      <c r="R129" s="253">
        <f t="shared" si="3"/>
        <v>2240</v>
      </c>
      <c r="S129" s="253">
        <v>2240</v>
      </c>
      <c r="T129" s="253">
        <v>560</v>
      </c>
      <c r="U129" s="253">
        <v>560</v>
      </c>
      <c r="V129" s="253">
        <v>560</v>
      </c>
    </row>
    <row r="130" spans="1:22" s="204" customFormat="1" ht="15" customHeight="1" x14ac:dyDescent="0.25">
      <c r="A130" s="250" t="s">
        <v>4017</v>
      </c>
      <c r="B130" s="250">
        <v>2</v>
      </c>
      <c r="C130" s="250">
        <v>2</v>
      </c>
      <c r="D130" s="250" t="s">
        <v>4011</v>
      </c>
      <c r="E130" s="250" t="s">
        <v>4012</v>
      </c>
      <c r="F130" s="250">
        <v>274</v>
      </c>
      <c r="G130" s="250" t="s">
        <v>24</v>
      </c>
      <c r="H130" s="250">
        <v>1</v>
      </c>
      <c r="I130" s="251">
        <v>15413</v>
      </c>
      <c r="J130" s="250">
        <v>1</v>
      </c>
      <c r="K130" s="250">
        <v>20</v>
      </c>
      <c r="L130" s="250">
        <v>1</v>
      </c>
      <c r="M130" s="250">
        <v>1</v>
      </c>
      <c r="N130" s="250" t="s">
        <v>4013</v>
      </c>
      <c r="O130" s="250">
        <v>13</v>
      </c>
      <c r="P130" s="253">
        <v>0</v>
      </c>
      <c r="Q130" s="253">
        <v>2240</v>
      </c>
      <c r="R130" s="253">
        <f t="shared" si="3"/>
        <v>2240</v>
      </c>
      <c r="S130" s="253">
        <v>2240</v>
      </c>
      <c r="T130" s="253">
        <v>560</v>
      </c>
      <c r="U130" s="253">
        <v>560</v>
      </c>
      <c r="V130" s="253">
        <v>560</v>
      </c>
    </row>
    <row r="131" spans="1:22" s="204" customFormat="1" ht="15" customHeight="1" x14ac:dyDescent="0.25">
      <c r="A131" s="250" t="s">
        <v>4017</v>
      </c>
      <c r="B131" s="250">
        <v>2</v>
      </c>
      <c r="C131" s="250">
        <v>2</v>
      </c>
      <c r="D131" s="250" t="s">
        <v>4011</v>
      </c>
      <c r="E131" s="250" t="s">
        <v>4012</v>
      </c>
      <c r="F131" s="250">
        <v>448</v>
      </c>
      <c r="G131" s="250" t="s">
        <v>24</v>
      </c>
      <c r="H131" s="250">
        <v>1</v>
      </c>
      <c r="I131" s="251">
        <v>15413</v>
      </c>
      <c r="J131" s="250">
        <v>1</v>
      </c>
      <c r="K131" s="250">
        <v>20</v>
      </c>
      <c r="L131" s="250">
        <v>1</v>
      </c>
      <c r="M131" s="250">
        <v>1</v>
      </c>
      <c r="N131" s="250" t="s">
        <v>4013</v>
      </c>
      <c r="O131" s="250">
        <v>13</v>
      </c>
      <c r="P131" s="253">
        <v>0</v>
      </c>
      <c r="Q131" s="253">
        <v>2240</v>
      </c>
      <c r="R131" s="253">
        <f t="shared" si="3"/>
        <v>2240</v>
      </c>
      <c r="S131" s="253">
        <v>2240</v>
      </c>
      <c r="T131" s="253">
        <v>560</v>
      </c>
      <c r="U131" s="253">
        <v>560</v>
      </c>
      <c r="V131" s="253">
        <v>560</v>
      </c>
    </row>
    <row r="132" spans="1:22" s="204" customFormat="1" ht="15" customHeight="1" x14ac:dyDescent="0.25">
      <c r="A132" s="250">
        <v>4121500200</v>
      </c>
      <c r="B132" s="250">
        <v>2</v>
      </c>
      <c r="C132" s="250">
        <v>2</v>
      </c>
      <c r="D132" s="250" t="s">
        <v>4011</v>
      </c>
      <c r="E132" s="250" t="s">
        <v>4012</v>
      </c>
      <c r="F132" s="250">
        <v>287</v>
      </c>
      <c r="G132" s="250" t="s">
        <v>24</v>
      </c>
      <c r="H132" s="250">
        <v>1</v>
      </c>
      <c r="I132" s="251">
        <v>15416</v>
      </c>
      <c r="J132" s="250">
        <v>1</v>
      </c>
      <c r="K132" s="250">
        <v>20</v>
      </c>
      <c r="L132" s="250">
        <v>1</v>
      </c>
      <c r="M132" s="250">
        <v>1</v>
      </c>
      <c r="N132" s="250" t="s">
        <v>4013</v>
      </c>
      <c r="O132" s="250">
        <v>13</v>
      </c>
      <c r="P132" s="253">
        <v>0</v>
      </c>
      <c r="Q132" s="253">
        <v>8160</v>
      </c>
      <c r="R132" s="253">
        <f>P132+Q132</f>
        <v>8160</v>
      </c>
      <c r="S132" s="253">
        <v>8160</v>
      </c>
      <c r="T132" s="253">
        <v>0</v>
      </c>
      <c r="U132" s="253">
        <v>0</v>
      </c>
      <c r="V132" s="253">
        <v>0</v>
      </c>
    </row>
    <row r="133" spans="1:22" s="204" customFormat="1" ht="15" customHeight="1" x14ac:dyDescent="0.25">
      <c r="A133" s="250" t="s">
        <v>4015</v>
      </c>
      <c r="B133" s="250">
        <v>2</v>
      </c>
      <c r="C133" s="250">
        <v>2</v>
      </c>
      <c r="D133" s="250" t="s">
        <v>4011</v>
      </c>
      <c r="E133" s="250" t="s">
        <v>4012</v>
      </c>
      <c r="F133" s="250">
        <v>448</v>
      </c>
      <c r="G133" s="250" t="s">
        <v>24</v>
      </c>
      <c r="H133" s="250">
        <v>1</v>
      </c>
      <c r="I133" s="251">
        <v>15416</v>
      </c>
      <c r="J133" s="250">
        <v>1</v>
      </c>
      <c r="K133" s="250">
        <v>20</v>
      </c>
      <c r="L133" s="250">
        <v>1</v>
      </c>
      <c r="M133" s="250">
        <v>1</v>
      </c>
      <c r="N133" s="250" t="s">
        <v>4013</v>
      </c>
      <c r="O133" s="250">
        <v>13</v>
      </c>
      <c r="P133" s="253">
        <v>0</v>
      </c>
      <c r="Q133" s="253">
        <v>4080</v>
      </c>
      <c r="R133" s="253">
        <f t="shared" ref="R133:R196" si="4">P133+Q133</f>
        <v>4080</v>
      </c>
      <c r="S133" s="253">
        <v>4080</v>
      </c>
      <c r="T133" s="253">
        <v>0</v>
      </c>
      <c r="U133" s="253">
        <v>0</v>
      </c>
      <c r="V133" s="253">
        <v>0</v>
      </c>
    </row>
    <row r="134" spans="1:22" s="204" customFormat="1" ht="15" customHeight="1" x14ac:dyDescent="0.25">
      <c r="A134" s="250" t="s">
        <v>4016</v>
      </c>
      <c r="B134" s="250">
        <v>2</v>
      </c>
      <c r="C134" s="250">
        <v>2</v>
      </c>
      <c r="D134" s="250" t="s">
        <v>4011</v>
      </c>
      <c r="E134" s="250" t="s">
        <v>4012</v>
      </c>
      <c r="F134" s="250">
        <v>448</v>
      </c>
      <c r="G134" s="250" t="s">
        <v>24</v>
      </c>
      <c r="H134" s="250">
        <v>1</v>
      </c>
      <c r="I134" s="251">
        <v>15416</v>
      </c>
      <c r="J134" s="250">
        <v>1</v>
      </c>
      <c r="K134" s="250">
        <v>20</v>
      </c>
      <c r="L134" s="250">
        <v>1</v>
      </c>
      <c r="M134" s="250">
        <v>1</v>
      </c>
      <c r="N134" s="250" t="s">
        <v>4013</v>
      </c>
      <c r="O134" s="250">
        <v>13</v>
      </c>
      <c r="P134" s="253">
        <v>0</v>
      </c>
      <c r="Q134" s="253">
        <v>9520</v>
      </c>
      <c r="R134" s="253">
        <f t="shared" si="4"/>
        <v>9520</v>
      </c>
      <c r="S134" s="253">
        <v>9520</v>
      </c>
      <c r="T134" s="253">
        <v>0</v>
      </c>
      <c r="U134" s="253">
        <v>0</v>
      </c>
      <c r="V134" s="253">
        <v>0</v>
      </c>
    </row>
    <row r="135" spans="1:22" s="204" customFormat="1" ht="15" customHeight="1" x14ac:dyDescent="0.25">
      <c r="A135" s="250" t="s">
        <v>4017</v>
      </c>
      <c r="B135" s="250">
        <v>2</v>
      </c>
      <c r="C135" s="250">
        <v>2</v>
      </c>
      <c r="D135" s="250" t="s">
        <v>4011</v>
      </c>
      <c r="E135" s="250" t="s">
        <v>4012</v>
      </c>
      <c r="F135" s="250">
        <v>273</v>
      </c>
      <c r="G135" s="250" t="s">
        <v>24</v>
      </c>
      <c r="H135" s="250">
        <v>1</v>
      </c>
      <c r="I135" s="251">
        <v>15416</v>
      </c>
      <c r="J135" s="250">
        <v>1</v>
      </c>
      <c r="K135" s="250">
        <v>20</v>
      </c>
      <c r="L135" s="250">
        <v>1</v>
      </c>
      <c r="M135" s="250">
        <v>1</v>
      </c>
      <c r="N135" s="250" t="s">
        <v>4013</v>
      </c>
      <c r="O135" s="250">
        <v>13</v>
      </c>
      <c r="P135" s="253">
        <v>0</v>
      </c>
      <c r="Q135" s="253">
        <v>1360</v>
      </c>
      <c r="R135" s="253">
        <f t="shared" si="4"/>
        <v>1360</v>
      </c>
      <c r="S135" s="253">
        <v>1360</v>
      </c>
      <c r="T135" s="253">
        <v>0</v>
      </c>
      <c r="U135" s="253">
        <v>0</v>
      </c>
      <c r="V135" s="253">
        <v>0</v>
      </c>
    </row>
    <row r="136" spans="1:22" s="204" customFormat="1" ht="15" customHeight="1" x14ac:dyDescent="0.25">
      <c r="A136" s="250" t="s">
        <v>4017</v>
      </c>
      <c r="B136" s="250">
        <v>2</v>
      </c>
      <c r="C136" s="250">
        <v>2</v>
      </c>
      <c r="D136" s="250" t="s">
        <v>4011</v>
      </c>
      <c r="E136" s="250" t="s">
        <v>4012</v>
      </c>
      <c r="F136" s="250">
        <v>274</v>
      </c>
      <c r="G136" s="250" t="s">
        <v>24</v>
      </c>
      <c r="H136" s="250">
        <v>1</v>
      </c>
      <c r="I136" s="251">
        <v>15416</v>
      </c>
      <c r="J136" s="250">
        <v>1</v>
      </c>
      <c r="K136" s="250">
        <v>20</v>
      </c>
      <c r="L136" s="250">
        <v>1</v>
      </c>
      <c r="M136" s="250">
        <v>1</v>
      </c>
      <c r="N136" s="250" t="s">
        <v>4013</v>
      </c>
      <c r="O136" s="250">
        <v>13</v>
      </c>
      <c r="P136" s="253">
        <v>0</v>
      </c>
      <c r="Q136" s="253">
        <v>1360</v>
      </c>
      <c r="R136" s="253">
        <f t="shared" si="4"/>
        <v>1360</v>
      </c>
      <c r="S136" s="253">
        <v>1360</v>
      </c>
      <c r="T136" s="253">
        <v>0</v>
      </c>
      <c r="U136" s="253">
        <v>0</v>
      </c>
      <c r="V136" s="253">
        <v>0</v>
      </c>
    </row>
    <row r="137" spans="1:22" s="204" customFormat="1" ht="15" customHeight="1" x14ac:dyDescent="0.25">
      <c r="A137" s="250" t="s">
        <v>4017</v>
      </c>
      <c r="B137" s="250">
        <v>2</v>
      </c>
      <c r="C137" s="250">
        <v>2</v>
      </c>
      <c r="D137" s="250" t="s">
        <v>4011</v>
      </c>
      <c r="E137" s="250" t="s">
        <v>4012</v>
      </c>
      <c r="F137" s="250">
        <v>448</v>
      </c>
      <c r="G137" s="250" t="s">
        <v>24</v>
      </c>
      <c r="H137" s="250">
        <v>1</v>
      </c>
      <c r="I137" s="251">
        <v>15416</v>
      </c>
      <c r="J137" s="250">
        <v>1</v>
      </c>
      <c r="K137" s="250">
        <v>20</v>
      </c>
      <c r="L137" s="250">
        <v>1</v>
      </c>
      <c r="M137" s="250">
        <v>1</v>
      </c>
      <c r="N137" s="250" t="s">
        <v>4013</v>
      </c>
      <c r="O137" s="250">
        <v>13</v>
      </c>
      <c r="P137" s="253">
        <v>0</v>
      </c>
      <c r="Q137" s="253">
        <v>1360</v>
      </c>
      <c r="R137" s="253">
        <f t="shared" si="4"/>
        <v>1360</v>
      </c>
      <c r="S137" s="253">
        <v>1360</v>
      </c>
      <c r="T137" s="253">
        <v>0</v>
      </c>
      <c r="U137" s="253">
        <v>0</v>
      </c>
      <c r="V137" s="253">
        <v>0</v>
      </c>
    </row>
    <row r="138" spans="1:22" s="204" customFormat="1" ht="15" customHeight="1" x14ac:dyDescent="0.25">
      <c r="A138" s="250" t="s">
        <v>4018</v>
      </c>
      <c r="B138" s="250">
        <v>2</v>
      </c>
      <c r="C138" s="250">
        <v>2</v>
      </c>
      <c r="D138" s="250" t="s">
        <v>4011</v>
      </c>
      <c r="E138" s="250" t="s">
        <v>4012</v>
      </c>
      <c r="F138" s="250">
        <v>412</v>
      </c>
      <c r="G138" s="250" t="s">
        <v>24</v>
      </c>
      <c r="H138" s="250">
        <v>1</v>
      </c>
      <c r="I138" s="251">
        <v>15416</v>
      </c>
      <c r="J138" s="250">
        <v>1</v>
      </c>
      <c r="K138" s="250">
        <v>20</v>
      </c>
      <c r="L138" s="250">
        <v>1</v>
      </c>
      <c r="M138" s="250">
        <v>1</v>
      </c>
      <c r="N138" s="250" t="s">
        <v>4013</v>
      </c>
      <c r="O138" s="250">
        <v>13</v>
      </c>
      <c r="P138" s="253">
        <v>0</v>
      </c>
      <c r="Q138" s="253">
        <v>1360</v>
      </c>
      <c r="R138" s="253">
        <f t="shared" si="4"/>
        <v>1360</v>
      </c>
      <c r="S138" s="253">
        <v>1360</v>
      </c>
      <c r="T138" s="253">
        <v>0</v>
      </c>
      <c r="U138" s="253">
        <v>0</v>
      </c>
      <c r="V138" s="253">
        <v>0</v>
      </c>
    </row>
    <row r="139" spans="1:22" s="204" customFormat="1" ht="15" customHeight="1" x14ac:dyDescent="0.25">
      <c r="A139" s="250" t="s">
        <v>4010</v>
      </c>
      <c r="B139" s="250">
        <v>2</v>
      </c>
      <c r="C139" s="250">
        <v>2</v>
      </c>
      <c r="D139" s="250" t="s">
        <v>4011</v>
      </c>
      <c r="E139" s="250" t="s">
        <v>4012</v>
      </c>
      <c r="F139" s="250">
        <v>287</v>
      </c>
      <c r="G139" s="250" t="s">
        <v>24</v>
      </c>
      <c r="H139" s="250">
        <v>1</v>
      </c>
      <c r="I139" s="251">
        <v>15417</v>
      </c>
      <c r="J139" s="250">
        <v>1</v>
      </c>
      <c r="K139" s="250">
        <v>20</v>
      </c>
      <c r="L139" s="250">
        <v>1</v>
      </c>
      <c r="M139" s="250">
        <v>1</v>
      </c>
      <c r="N139" s="250" t="s">
        <v>4013</v>
      </c>
      <c r="O139" s="250">
        <v>13</v>
      </c>
      <c r="P139" s="253">
        <v>0</v>
      </c>
      <c r="Q139" s="253">
        <v>16224</v>
      </c>
      <c r="R139" s="253">
        <f t="shared" si="4"/>
        <v>16224</v>
      </c>
      <c r="S139" s="253">
        <f>10816+5408</f>
        <v>16224</v>
      </c>
      <c r="T139" s="253">
        <v>4056</v>
      </c>
      <c r="U139" s="253">
        <v>4056</v>
      </c>
      <c r="V139" s="253">
        <v>4056</v>
      </c>
    </row>
    <row r="140" spans="1:22" s="204" customFormat="1" ht="15" customHeight="1" x14ac:dyDescent="0.25">
      <c r="A140" s="250" t="s">
        <v>4014</v>
      </c>
      <c r="B140" s="250">
        <v>2</v>
      </c>
      <c r="C140" s="250">
        <v>2</v>
      </c>
      <c r="D140" s="250" t="s">
        <v>4011</v>
      </c>
      <c r="E140" s="250" t="s">
        <v>4012</v>
      </c>
      <c r="F140" s="250">
        <v>287</v>
      </c>
      <c r="G140" s="250" t="s">
        <v>24</v>
      </c>
      <c r="H140" s="250">
        <v>1</v>
      </c>
      <c r="I140" s="251">
        <v>15417</v>
      </c>
      <c r="J140" s="250">
        <v>1</v>
      </c>
      <c r="K140" s="250">
        <v>20</v>
      </c>
      <c r="L140" s="250">
        <v>1</v>
      </c>
      <c r="M140" s="250">
        <v>1</v>
      </c>
      <c r="N140" s="250" t="s">
        <v>4013</v>
      </c>
      <c r="O140" s="250">
        <v>13</v>
      </c>
      <c r="P140" s="253">
        <v>0</v>
      </c>
      <c r="Q140" s="253">
        <v>91936</v>
      </c>
      <c r="R140" s="253">
        <f t="shared" si="4"/>
        <v>91936</v>
      </c>
      <c r="S140" s="253">
        <v>91936</v>
      </c>
      <c r="T140" s="253">
        <v>22984</v>
      </c>
      <c r="U140" s="253">
        <v>22984</v>
      </c>
      <c r="V140" s="253">
        <v>22984</v>
      </c>
    </row>
    <row r="141" spans="1:22" s="204" customFormat="1" ht="15" customHeight="1" x14ac:dyDescent="0.25">
      <c r="A141" s="250" t="s">
        <v>4015</v>
      </c>
      <c r="B141" s="250">
        <v>2</v>
      </c>
      <c r="C141" s="250">
        <v>2</v>
      </c>
      <c r="D141" s="250" t="s">
        <v>4011</v>
      </c>
      <c r="E141" s="250" t="s">
        <v>4012</v>
      </c>
      <c r="F141" s="250">
        <v>448</v>
      </c>
      <c r="G141" s="250" t="s">
        <v>24</v>
      </c>
      <c r="H141" s="250">
        <v>1</v>
      </c>
      <c r="I141" s="251">
        <v>15417</v>
      </c>
      <c r="J141" s="250">
        <v>1</v>
      </c>
      <c r="K141" s="250">
        <v>20</v>
      </c>
      <c r="L141" s="250">
        <v>1</v>
      </c>
      <c r="M141" s="250">
        <v>1</v>
      </c>
      <c r="N141" s="250" t="s">
        <v>4013</v>
      </c>
      <c r="O141" s="250">
        <v>13</v>
      </c>
      <c r="P141" s="253">
        <v>0</v>
      </c>
      <c r="Q141" s="253">
        <v>43264</v>
      </c>
      <c r="R141" s="253">
        <f t="shared" si="4"/>
        <v>43264</v>
      </c>
      <c r="S141" s="253">
        <v>43264</v>
      </c>
      <c r="T141" s="253">
        <v>10816</v>
      </c>
      <c r="U141" s="253">
        <v>10816</v>
      </c>
      <c r="V141" s="253">
        <v>10816</v>
      </c>
    </row>
    <row r="142" spans="1:22" s="204" customFormat="1" ht="15" customHeight="1" x14ac:dyDescent="0.25">
      <c r="A142" s="250" t="s">
        <v>4016</v>
      </c>
      <c r="B142" s="250">
        <v>2</v>
      </c>
      <c r="C142" s="250">
        <v>2</v>
      </c>
      <c r="D142" s="250" t="s">
        <v>4011</v>
      </c>
      <c r="E142" s="250" t="s">
        <v>4012</v>
      </c>
      <c r="F142" s="250">
        <v>448</v>
      </c>
      <c r="G142" s="250" t="s">
        <v>24</v>
      </c>
      <c r="H142" s="250">
        <v>1</v>
      </c>
      <c r="I142" s="251">
        <v>15417</v>
      </c>
      <c r="J142" s="250">
        <v>1</v>
      </c>
      <c r="K142" s="250">
        <v>20</v>
      </c>
      <c r="L142" s="250">
        <v>1</v>
      </c>
      <c r="M142" s="250">
        <v>1</v>
      </c>
      <c r="N142" s="250" t="s">
        <v>4013</v>
      </c>
      <c r="O142" s="250">
        <v>13</v>
      </c>
      <c r="P142" s="253">
        <v>0</v>
      </c>
      <c r="Q142" s="253">
        <v>54080</v>
      </c>
      <c r="R142" s="253">
        <f t="shared" si="4"/>
        <v>54080</v>
      </c>
      <c r="S142" s="253">
        <v>54080</v>
      </c>
      <c r="T142" s="253">
        <v>13520</v>
      </c>
      <c r="U142" s="253">
        <v>13520</v>
      </c>
      <c r="V142" s="253">
        <v>13520</v>
      </c>
    </row>
    <row r="143" spans="1:22" s="204" customFormat="1" ht="15" customHeight="1" x14ac:dyDescent="0.25">
      <c r="A143" s="250" t="s">
        <v>4017</v>
      </c>
      <c r="B143" s="250">
        <v>2</v>
      </c>
      <c r="C143" s="250">
        <v>2</v>
      </c>
      <c r="D143" s="250" t="s">
        <v>4011</v>
      </c>
      <c r="E143" s="250" t="s">
        <v>4012</v>
      </c>
      <c r="F143" s="250">
        <v>273</v>
      </c>
      <c r="G143" s="250" t="s">
        <v>24</v>
      </c>
      <c r="H143" s="250">
        <v>1</v>
      </c>
      <c r="I143" s="251">
        <v>15417</v>
      </c>
      <c r="J143" s="250">
        <v>1</v>
      </c>
      <c r="K143" s="250">
        <v>20</v>
      </c>
      <c r="L143" s="250">
        <v>1</v>
      </c>
      <c r="M143" s="250">
        <v>1</v>
      </c>
      <c r="N143" s="250" t="s">
        <v>4013</v>
      </c>
      <c r="O143" s="250">
        <v>13</v>
      </c>
      <c r="P143" s="253">
        <v>0</v>
      </c>
      <c r="Q143" s="253">
        <v>10816</v>
      </c>
      <c r="R143" s="253">
        <f t="shared" si="4"/>
        <v>10816</v>
      </c>
      <c r="S143" s="253">
        <v>10816</v>
      </c>
      <c r="T143" s="253">
        <v>2704</v>
      </c>
      <c r="U143" s="253">
        <v>2704</v>
      </c>
      <c r="V143" s="253">
        <v>2704</v>
      </c>
    </row>
    <row r="144" spans="1:22" s="204" customFormat="1" ht="15" customHeight="1" x14ac:dyDescent="0.25">
      <c r="A144" s="250" t="s">
        <v>4017</v>
      </c>
      <c r="B144" s="250">
        <v>2</v>
      </c>
      <c r="C144" s="250">
        <v>2</v>
      </c>
      <c r="D144" s="250" t="s">
        <v>4011</v>
      </c>
      <c r="E144" s="250" t="s">
        <v>4012</v>
      </c>
      <c r="F144" s="250">
        <v>274</v>
      </c>
      <c r="G144" s="250" t="s">
        <v>24</v>
      </c>
      <c r="H144" s="250">
        <v>1</v>
      </c>
      <c r="I144" s="251">
        <v>15417</v>
      </c>
      <c r="J144" s="250">
        <v>1</v>
      </c>
      <c r="K144" s="250">
        <v>20</v>
      </c>
      <c r="L144" s="250">
        <v>1</v>
      </c>
      <c r="M144" s="250">
        <v>1</v>
      </c>
      <c r="N144" s="250" t="s">
        <v>4013</v>
      </c>
      <c r="O144" s="250">
        <v>13</v>
      </c>
      <c r="P144" s="253">
        <v>0</v>
      </c>
      <c r="Q144" s="253">
        <v>10816</v>
      </c>
      <c r="R144" s="253">
        <f t="shared" si="4"/>
        <v>10816</v>
      </c>
      <c r="S144" s="253">
        <v>10816</v>
      </c>
      <c r="T144" s="253">
        <v>2704</v>
      </c>
      <c r="U144" s="253">
        <v>2704</v>
      </c>
      <c r="V144" s="253">
        <v>2704</v>
      </c>
    </row>
    <row r="145" spans="1:22" s="204" customFormat="1" ht="15" customHeight="1" x14ac:dyDescent="0.25">
      <c r="A145" s="250" t="s">
        <v>4017</v>
      </c>
      <c r="B145" s="250">
        <v>2</v>
      </c>
      <c r="C145" s="250">
        <v>2</v>
      </c>
      <c r="D145" s="250" t="s">
        <v>4011</v>
      </c>
      <c r="E145" s="250" t="s">
        <v>4012</v>
      </c>
      <c r="F145" s="250">
        <v>448</v>
      </c>
      <c r="G145" s="250" t="s">
        <v>24</v>
      </c>
      <c r="H145" s="250">
        <v>1</v>
      </c>
      <c r="I145" s="251">
        <v>15417</v>
      </c>
      <c r="J145" s="250">
        <v>1</v>
      </c>
      <c r="K145" s="250">
        <v>20</v>
      </c>
      <c r="L145" s="250">
        <v>1</v>
      </c>
      <c r="M145" s="250">
        <v>1</v>
      </c>
      <c r="N145" s="250" t="s">
        <v>4013</v>
      </c>
      <c r="O145" s="250">
        <v>13</v>
      </c>
      <c r="P145" s="253">
        <v>0</v>
      </c>
      <c r="Q145" s="253">
        <v>10816</v>
      </c>
      <c r="R145" s="253">
        <f t="shared" si="4"/>
        <v>10816</v>
      </c>
      <c r="S145" s="253">
        <v>10816</v>
      </c>
      <c r="T145" s="253">
        <v>2704</v>
      </c>
      <c r="U145" s="253">
        <v>2704</v>
      </c>
      <c r="V145" s="253">
        <v>2704</v>
      </c>
    </row>
    <row r="146" spans="1:22" s="204" customFormat="1" ht="15" customHeight="1" x14ac:dyDescent="0.25">
      <c r="A146" s="250" t="s">
        <v>4018</v>
      </c>
      <c r="B146" s="250">
        <v>2</v>
      </c>
      <c r="C146" s="250">
        <v>2</v>
      </c>
      <c r="D146" s="250" t="s">
        <v>4011</v>
      </c>
      <c r="E146" s="250" t="s">
        <v>4012</v>
      </c>
      <c r="F146" s="250">
        <v>412</v>
      </c>
      <c r="G146" s="250" t="s">
        <v>24</v>
      </c>
      <c r="H146" s="250">
        <v>1</v>
      </c>
      <c r="I146" s="251">
        <v>15417</v>
      </c>
      <c r="J146" s="250">
        <v>1</v>
      </c>
      <c r="K146" s="250">
        <v>20</v>
      </c>
      <c r="L146" s="250">
        <v>1</v>
      </c>
      <c r="M146" s="250">
        <v>1</v>
      </c>
      <c r="N146" s="250" t="s">
        <v>4013</v>
      </c>
      <c r="O146" s="250">
        <v>13</v>
      </c>
      <c r="P146" s="253">
        <v>0</v>
      </c>
      <c r="Q146" s="253">
        <v>5408</v>
      </c>
      <c r="R146" s="253">
        <f t="shared" si="4"/>
        <v>5408</v>
      </c>
      <c r="S146" s="253">
        <v>5408</v>
      </c>
      <c r="T146" s="253">
        <v>1352</v>
      </c>
      <c r="U146" s="253">
        <v>1352</v>
      </c>
      <c r="V146" s="253">
        <v>1352</v>
      </c>
    </row>
    <row r="147" spans="1:22" s="204" customFormat="1" ht="15" customHeight="1" x14ac:dyDescent="0.25">
      <c r="A147" s="250" t="s">
        <v>4010</v>
      </c>
      <c r="B147" s="250">
        <v>2</v>
      </c>
      <c r="C147" s="250">
        <v>2</v>
      </c>
      <c r="D147" s="250" t="s">
        <v>4011</v>
      </c>
      <c r="E147" s="250" t="s">
        <v>4012</v>
      </c>
      <c r="F147" s="250">
        <v>287</v>
      </c>
      <c r="G147" s="250" t="s">
        <v>24</v>
      </c>
      <c r="H147" s="250">
        <v>1</v>
      </c>
      <c r="I147" s="251">
        <v>15419</v>
      </c>
      <c r="J147" s="250">
        <v>1</v>
      </c>
      <c r="K147" s="250">
        <v>20</v>
      </c>
      <c r="L147" s="250">
        <v>1</v>
      </c>
      <c r="M147" s="250">
        <v>1</v>
      </c>
      <c r="N147" s="250" t="s">
        <v>4013</v>
      </c>
      <c r="O147" s="250">
        <v>13</v>
      </c>
      <c r="P147" s="253">
        <v>0</v>
      </c>
      <c r="Q147" s="253">
        <v>18072</v>
      </c>
      <c r="R147" s="253">
        <f t="shared" si="4"/>
        <v>18072</v>
      </c>
      <c r="S147" s="253">
        <f>12048+6024</f>
        <v>18072</v>
      </c>
      <c r="T147" s="253">
        <v>4518</v>
      </c>
      <c r="U147" s="253">
        <v>4518</v>
      </c>
      <c r="V147" s="253">
        <v>4518</v>
      </c>
    </row>
    <row r="148" spans="1:22" s="204" customFormat="1" ht="15" customHeight="1" x14ac:dyDescent="0.25">
      <c r="A148" s="250" t="s">
        <v>4014</v>
      </c>
      <c r="B148" s="250">
        <v>2</v>
      </c>
      <c r="C148" s="250">
        <v>2</v>
      </c>
      <c r="D148" s="250" t="s">
        <v>4011</v>
      </c>
      <c r="E148" s="250" t="s">
        <v>4012</v>
      </c>
      <c r="F148" s="250">
        <v>287</v>
      </c>
      <c r="G148" s="250" t="s">
        <v>24</v>
      </c>
      <c r="H148" s="250">
        <v>1</v>
      </c>
      <c r="I148" s="251">
        <v>15419</v>
      </c>
      <c r="J148" s="250">
        <v>1</v>
      </c>
      <c r="K148" s="250">
        <v>20</v>
      </c>
      <c r="L148" s="250">
        <v>1</v>
      </c>
      <c r="M148" s="250">
        <v>1</v>
      </c>
      <c r="N148" s="250" t="s">
        <v>4013</v>
      </c>
      <c r="O148" s="250">
        <v>13</v>
      </c>
      <c r="P148" s="253">
        <v>0</v>
      </c>
      <c r="Q148" s="253">
        <v>102408</v>
      </c>
      <c r="R148" s="253">
        <f t="shared" si="4"/>
        <v>102408</v>
      </c>
      <c r="S148" s="253">
        <v>102408</v>
      </c>
      <c r="T148" s="253">
        <v>25602</v>
      </c>
      <c r="U148" s="253">
        <v>25602</v>
      </c>
      <c r="V148" s="253">
        <v>25602</v>
      </c>
    </row>
    <row r="149" spans="1:22" s="204" customFormat="1" ht="15" customHeight="1" x14ac:dyDescent="0.25">
      <c r="A149" s="250" t="s">
        <v>4015</v>
      </c>
      <c r="B149" s="250">
        <v>2</v>
      </c>
      <c r="C149" s="250">
        <v>2</v>
      </c>
      <c r="D149" s="250" t="s">
        <v>4011</v>
      </c>
      <c r="E149" s="250" t="s">
        <v>4012</v>
      </c>
      <c r="F149" s="250">
        <v>448</v>
      </c>
      <c r="G149" s="250" t="s">
        <v>24</v>
      </c>
      <c r="H149" s="250">
        <v>1</v>
      </c>
      <c r="I149" s="251">
        <v>15419</v>
      </c>
      <c r="J149" s="250">
        <v>1</v>
      </c>
      <c r="K149" s="250">
        <v>20</v>
      </c>
      <c r="L149" s="250">
        <v>1</v>
      </c>
      <c r="M149" s="250">
        <v>1</v>
      </c>
      <c r="N149" s="250" t="s">
        <v>4013</v>
      </c>
      <c r="O149" s="250">
        <v>13</v>
      </c>
      <c r="P149" s="253">
        <v>0</v>
      </c>
      <c r="Q149" s="253">
        <v>48192</v>
      </c>
      <c r="R149" s="253">
        <f t="shared" si="4"/>
        <v>48192</v>
      </c>
      <c r="S149" s="253">
        <v>48192</v>
      </c>
      <c r="T149" s="253">
        <v>12048</v>
      </c>
      <c r="U149" s="253">
        <v>12048</v>
      </c>
      <c r="V149" s="253">
        <v>12048</v>
      </c>
    </row>
    <row r="150" spans="1:22" s="204" customFormat="1" ht="15" customHeight="1" x14ac:dyDescent="0.25">
      <c r="A150" s="250" t="s">
        <v>4016</v>
      </c>
      <c r="B150" s="250">
        <v>2</v>
      </c>
      <c r="C150" s="250">
        <v>2</v>
      </c>
      <c r="D150" s="250" t="s">
        <v>4011</v>
      </c>
      <c r="E150" s="250" t="s">
        <v>4012</v>
      </c>
      <c r="F150" s="250">
        <v>448</v>
      </c>
      <c r="G150" s="250" t="s">
        <v>24</v>
      </c>
      <c r="H150" s="250">
        <v>1</v>
      </c>
      <c r="I150" s="251">
        <v>15419</v>
      </c>
      <c r="J150" s="250">
        <v>1</v>
      </c>
      <c r="K150" s="250">
        <v>20</v>
      </c>
      <c r="L150" s="250">
        <v>1</v>
      </c>
      <c r="M150" s="250">
        <v>1</v>
      </c>
      <c r="N150" s="250" t="s">
        <v>4013</v>
      </c>
      <c r="O150" s="250">
        <v>13</v>
      </c>
      <c r="P150" s="253">
        <v>0</v>
      </c>
      <c r="Q150" s="253">
        <v>60240</v>
      </c>
      <c r="R150" s="253">
        <f t="shared" si="4"/>
        <v>60240</v>
      </c>
      <c r="S150" s="253">
        <v>60240</v>
      </c>
      <c r="T150" s="253">
        <v>15060</v>
      </c>
      <c r="U150" s="253">
        <v>15060</v>
      </c>
      <c r="V150" s="253">
        <v>15060</v>
      </c>
    </row>
    <row r="151" spans="1:22" s="204" customFormat="1" ht="15" customHeight="1" x14ac:dyDescent="0.25">
      <c r="A151" s="250" t="s">
        <v>4017</v>
      </c>
      <c r="B151" s="250">
        <v>2</v>
      </c>
      <c r="C151" s="250">
        <v>2</v>
      </c>
      <c r="D151" s="250" t="s">
        <v>4011</v>
      </c>
      <c r="E151" s="250" t="s">
        <v>4012</v>
      </c>
      <c r="F151" s="250">
        <v>273</v>
      </c>
      <c r="G151" s="250" t="s">
        <v>24</v>
      </c>
      <c r="H151" s="250">
        <v>1</v>
      </c>
      <c r="I151" s="251">
        <v>15419</v>
      </c>
      <c r="J151" s="250">
        <v>1</v>
      </c>
      <c r="K151" s="250">
        <v>20</v>
      </c>
      <c r="L151" s="250">
        <v>1</v>
      </c>
      <c r="M151" s="250">
        <v>1</v>
      </c>
      <c r="N151" s="250" t="s">
        <v>4013</v>
      </c>
      <c r="O151" s="250">
        <v>13</v>
      </c>
      <c r="P151" s="253">
        <v>0</v>
      </c>
      <c r="Q151" s="253">
        <v>12048</v>
      </c>
      <c r="R151" s="253">
        <f t="shared" si="4"/>
        <v>12048</v>
      </c>
      <c r="S151" s="253">
        <v>12048</v>
      </c>
      <c r="T151" s="253">
        <v>3012</v>
      </c>
      <c r="U151" s="253">
        <v>3012</v>
      </c>
      <c r="V151" s="253">
        <v>3012</v>
      </c>
    </row>
    <row r="152" spans="1:22" s="204" customFormat="1" ht="15" customHeight="1" x14ac:dyDescent="0.25">
      <c r="A152" s="250" t="s">
        <v>4017</v>
      </c>
      <c r="B152" s="250">
        <v>2</v>
      </c>
      <c r="C152" s="250">
        <v>2</v>
      </c>
      <c r="D152" s="250" t="s">
        <v>4011</v>
      </c>
      <c r="E152" s="250" t="s">
        <v>4012</v>
      </c>
      <c r="F152" s="250">
        <v>274</v>
      </c>
      <c r="G152" s="250" t="s">
        <v>24</v>
      </c>
      <c r="H152" s="250">
        <v>1</v>
      </c>
      <c r="I152" s="251">
        <v>15419</v>
      </c>
      <c r="J152" s="250">
        <v>1</v>
      </c>
      <c r="K152" s="250">
        <v>20</v>
      </c>
      <c r="L152" s="250">
        <v>1</v>
      </c>
      <c r="M152" s="250">
        <v>1</v>
      </c>
      <c r="N152" s="250" t="s">
        <v>4013</v>
      </c>
      <c r="O152" s="250">
        <v>13</v>
      </c>
      <c r="P152" s="253">
        <v>0</v>
      </c>
      <c r="Q152" s="253">
        <v>12048</v>
      </c>
      <c r="R152" s="253">
        <f t="shared" si="4"/>
        <v>12048</v>
      </c>
      <c r="S152" s="253">
        <v>12048</v>
      </c>
      <c r="T152" s="253">
        <v>3012</v>
      </c>
      <c r="U152" s="253">
        <v>3012</v>
      </c>
      <c r="V152" s="253">
        <v>3012</v>
      </c>
    </row>
    <row r="153" spans="1:22" s="204" customFormat="1" ht="15" customHeight="1" x14ac:dyDescent="0.25">
      <c r="A153" s="250" t="s">
        <v>4017</v>
      </c>
      <c r="B153" s="250">
        <v>2</v>
      </c>
      <c r="C153" s="250">
        <v>2</v>
      </c>
      <c r="D153" s="250" t="s">
        <v>4011</v>
      </c>
      <c r="E153" s="250" t="s">
        <v>4012</v>
      </c>
      <c r="F153" s="250">
        <v>448</v>
      </c>
      <c r="G153" s="250" t="s">
        <v>24</v>
      </c>
      <c r="H153" s="250">
        <v>1</v>
      </c>
      <c r="I153" s="251">
        <v>15419</v>
      </c>
      <c r="J153" s="250">
        <v>1</v>
      </c>
      <c r="K153" s="250">
        <v>20</v>
      </c>
      <c r="L153" s="250">
        <v>1</v>
      </c>
      <c r="M153" s="250">
        <v>1</v>
      </c>
      <c r="N153" s="250" t="s">
        <v>4013</v>
      </c>
      <c r="O153" s="250">
        <v>13</v>
      </c>
      <c r="P153" s="253">
        <v>0</v>
      </c>
      <c r="Q153" s="253">
        <v>12048</v>
      </c>
      <c r="R153" s="253">
        <f t="shared" si="4"/>
        <v>12048</v>
      </c>
      <c r="S153" s="253">
        <v>12048</v>
      </c>
      <c r="T153" s="253">
        <v>3012</v>
      </c>
      <c r="U153" s="253">
        <v>3012</v>
      </c>
      <c r="V153" s="253">
        <v>3012</v>
      </c>
    </row>
    <row r="154" spans="1:22" s="204" customFormat="1" ht="15" customHeight="1" x14ac:dyDescent="0.25">
      <c r="A154" s="250" t="s">
        <v>4018</v>
      </c>
      <c r="B154" s="250">
        <v>2</v>
      </c>
      <c r="C154" s="250">
        <v>2</v>
      </c>
      <c r="D154" s="250" t="s">
        <v>4011</v>
      </c>
      <c r="E154" s="250" t="s">
        <v>4012</v>
      </c>
      <c r="F154" s="250">
        <v>412</v>
      </c>
      <c r="G154" s="250" t="s">
        <v>24</v>
      </c>
      <c r="H154" s="250">
        <v>1</v>
      </c>
      <c r="I154" s="251">
        <v>15419</v>
      </c>
      <c r="J154" s="250">
        <v>1</v>
      </c>
      <c r="K154" s="250">
        <v>20</v>
      </c>
      <c r="L154" s="250">
        <v>1</v>
      </c>
      <c r="M154" s="250">
        <v>1</v>
      </c>
      <c r="N154" s="250" t="s">
        <v>4013</v>
      </c>
      <c r="O154" s="250">
        <v>13</v>
      </c>
      <c r="P154" s="253">
        <v>0</v>
      </c>
      <c r="Q154" s="253">
        <v>6024</v>
      </c>
      <c r="R154" s="253">
        <f t="shared" si="4"/>
        <v>6024</v>
      </c>
      <c r="S154" s="253">
        <v>6024</v>
      </c>
      <c r="T154" s="253">
        <v>1506</v>
      </c>
      <c r="U154" s="253">
        <v>1506</v>
      </c>
      <c r="V154" s="253">
        <v>1506</v>
      </c>
    </row>
    <row r="155" spans="1:22" s="204" customFormat="1" ht="15" customHeight="1" x14ac:dyDescent="0.25">
      <c r="A155" s="250" t="s">
        <v>4017</v>
      </c>
      <c r="B155" s="250">
        <v>2</v>
      </c>
      <c r="C155" s="250">
        <v>2</v>
      </c>
      <c r="D155" s="250" t="s">
        <v>4011</v>
      </c>
      <c r="E155" s="250" t="s">
        <v>4012</v>
      </c>
      <c r="F155" s="250">
        <v>273</v>
      </c>
      <c r="G155" s="250" t="s">
        <v>24</v>
      </c>
      <c r="H155" s="250">
        <v>1</v>
      </c>
      <c r="I155" s="251">
        <v>15420</v>
      </c>
      <c r="J155" s="250">
        <v>1</v>
      </c>
      <c r="K155" s="250">
        <v>20</v>
      </c>
      <c r="L155" s="250">
        <v>1</v>
      </c>
      <c r="M155" s="250">
        <v>1</v>
      </c>
      <c r="N155" s="250" t="s">
        <v>4013</v>
      </c>
      <c r="O155" s="250">
        <v>13</v>
      </c>
      <c r="P155" s="253">
        <v>0</v>
      </c>
      <c r="Q155" s="253">
        <v>4320</v>
      </c>
      <c r="R155" s="253">
        <f t="shared" si="4"/>
        <v>4320</v>
      </c>
      <c r="S155" s="253">
        <v>4320</v>
      </c>
      <c r="T155" s="253">
        <v>1080</v>
      </c>
      <c r="U155" s="253">
        <v>1080</v>
      </c>
      <c r="V155" s="253">
        <v>1080</v>
      </c>
    </row>
    <row r="156" spans="1:22" s="204" customFormat="1" ht="15" customHeight="1" x14ac:dyDescent="0.25">
      <c r="A156" s="250" t="s">
        <v>4017</v>
      </c>
      <c r="B156" s="250">
        <v>2</v>
      </c>
      <c r="C156" s="250">
        <v>2</v>
      </c>
      <c r="D156" s="250" t="s">
        <v>4011</v>
      </c>
      <c r="E156" s="250" t="s">
        <v>4012</v>
      </c>
      <c r="F156" s="250">
        <v>274</v>
      </c>
      <c r="G156" s="250" t="s">
        <v>24</v>
      </c>
      <c r="H156" s="250">
        <v>1</v>
      </c>
      <c r="I156" s="251">
        <v>15420</v>
      </c>
      <c r="J156" s="250">
        <v>1</v>
      </c>
      <c r="K156" s="250">
        <v>20</v>
      </c>
      <c r="L156" s="250">
        <v>1</v>
      </c>
      <c r="M156" s="250">
        <v>1</v>
      </c>
      <c r="N156" s="250" t="s">
        <v>4013</v>
      </c>
      <c r="O156" s="250">
        <v>13</v>
      </c>
      <c r="P156" s="253">
        <v>0</v>
      </c>
      <c r="Q156" s="253">
        <v>4320</v>
      </c>
      <c r="R156" s="253">
        <f t="shared" si="4"/>
        <v>4320</v>
      </c>
      <c r="S156" s="253">
        <v>4320</v>
      </c>
      <c r="T156" s="253">
        <v>1080</v>
      </c>
      <c r="U156" s="253">
        <v>1080</v>
      </c>
      <c r="V156" s="253">
        <v>1080</v>
      </c>
    </row>
    <row r="157" spans="1:22" s="204" customFormat="1" ht="15" customHeight="1" x14ac:dyDescent="0.25">
      <c r="A157" s="250" t="s">
        <v>4017</v>
      </c>
      <c r="B157" s="250">
        <v>2</v>
      </c>
      <c r="C157" s="250">
        <v>2</v>
      </c>
      <c r="D157" s="250" t="s">
        <v>4011</v>
      </c>
      <c r="E157" s="250" t="s">
        <v>4012</v>
      </c>
      <c r="F157" s="250">
        <v>448</v>
      </c>
      <c r="G157" s="250" t="s">
        <v>24</v>
      </c>
      <c r="H157" s="250">
        <v>1</v>
      </c>
      <c r="I157" s="251">
        <v>15420</v>
      </c>
      <c r="J157" s="250">
        <v>1</v>
      </c>
      <c r="K157" s="250">
        <v>20</v>
      </c>
      <c r="L157" s="250">
        <v>1</v>
      </c>
      <c r="M157" s="250">
        <v>1</v>
      </c>
      <c r="N157" s="250" t="s">
        <v>4013</v>
      </c>
      <c r="O157" s="250">
        <v>13</v>
      </c>
      <c r="P157" s="253">
        <v>0</v>
      </c>
      <c r="Q157" s="253">
        <v>4320</v>
      </c>
      <c r="R157" s="253">
        <f t="shared" si="4"/>
        <v>4320</v>
      </c>
      <c r="S157" s="253">
        <v>4320</v>
      </c>
      <c r="T157" s="253">
        <v>1080</v>
      </c>
      <c r="U157" s="253">
        <v>1080</v>
      </c>
      <c r="V157" s="253">
        <v>1080</v>
      </c>
    </row>
    <row r="158" spans="1:22" s="204" customFormat="1" ht="15" customHeight="1" x14ac:dyDescent="0.25">
      <c r="A158" s="250" t="s">
        <v>4010</v>
      </c>
      <c r="B158" s="250">
        <v>2</v>
      </c>
      <c r="C158" s="250">
        <v>2</v>
      </c>
      <c r="D158" s="250" t="s">
        <v>4011</v>
      </c>
      <c r="E158" s="250" t="s">
        <v>4012</v>
      </c>
      <c r="F158" s="250">
        <v>287</v>
      </c>
      <c r="G158" s="250" t="s">
        <v>24</v>
      </c>
      <c r="H158" s="250">
        <v>1</v>
      </c>
      <c r="I158" s="251">
        <v>15423</v>
      </c>
      <c r="J158" s="250">
        <v>1</v>
      </c>
      <c r="K158" s="250">
        <v>20</v>
      </c>
      <c r="L158" s="250">
        <v>1</v>
      </c>
      <c r="M158" s="250">
        <v>1</v>
      </c>
      <c r="N158" s="250" t="s">
        <v>4013</v>
      </c>
      <c r="O158" s="250">
        <v>13</v>
      </c>
      <c r="P158" s="253">
        <v>0</v>
      </c>
      <c r="Q158" s="253">
        <v>590</v>
      </c>
      <c r="R158" s="253">
        <f t="shared" si="4"/>
        <v>590</v>
      </c>
      <c r="S158" s="253">
        <v>590</v>
      </c>
      <c r="T158" s="253">
        <v>0</v>
      </c>
      <c r="U158" s="253">
        <v>0</v>
      </c>
      <c r="V158" s="253">
        <v>0</v>
      </c>
    </row>
    <row r="159" spans="1:22" s="204" customFormat="1" ht="15" customHeight="1" x14ac:dyDescent="0.25">
      <c r="A159" s="250" t="s">
        <v>4014</v>
      </c>
      <c r="B159" s="250">
        <v>2</v>
      </c>
      <c r="C159" s="250">
        <v>2</v>
      </c>
      <c r="D159" s="250" t="s">
        <v>4011</v>
      </c>
      <c r="E159" s="250" t="s">
        <v>4012</v>
      </c>
      <c r="F159" s="250">
        <v>287</v>
      </c>
      <c r="G159" s="250" t="s">
        <v>24</v>
      </c>
      <c r="H159" s="250">
        <v>1</v>
      </c>
      <c r="I159" s="251">
        <v>15423</v>
      </c>
      <c r="J159" s="250">
        <v>1</v>
      </c>
      <c r="K159" s="250">
        <v>20</v>
      </c>
      <c r="L159" s="250">
        <v>1</v>
      </c>
      <c r="M159" s="250">
        <v>1</v>
      </c>
      <c r="N159" s="250" t="s">
        <v>4013</v>
      </c>
      <c r="O159" s="250">
        <v>13</v>
      </c>
      <c r="P159" s="253">
        <v>0</v>
      </c>
      <c r="Q159" s="253">
        <v>9440</v>
      </c>
      <c r="R159" s="253">
        <f t="shared" si="4"/>
        <v>9440</v>
      </c>
      <c r="S159" s="253">
        <v>9440</v>
      </c>
      <c r="T159" s="253">
        <v>0</v>
      </c>
      <c r="U159" s="253">
        <v>0</v>
      </c>
      <c r="V159" s="253">
        <v>0</v>
      </c>
    </row>
    <row r="160" spans="1:22" s="204" customFormat="1" ht="15" customHeight="1" x14ac:dyDescent="0.25">
      <c r="A160" s="250" t="s">
        <v>4015</v>
      </c>
      <c r="B160" s="250">
        <v>2</v>
      </c>
      <c r="C160" s="250">
        <v>2</v>
      </c>
      <c r="D160" s="250" t="s">
        <v>4011</v>
      </c>
      <c r="E160" s="250" t="s">
        <v>4012</v>
      </c>
      <c r="F160" s="250">
        <v>448</v>
      </c>
      <c r="G160" s="250" t="s">
        <v>24</v>
      </c>
      <c r="H160" s="250">
        <v>1</v>
      </c>
      <c r="I160" s="251">
        <v>15423</v>
      </c>
      <c r="J160" s="250">
        <v>1</v>
      </c>
      <c r="K160" s="250">
        <v>20</v>
      </c>
      <c r="L160" s="250">
        <v>1</v>
      </c>
      <c r="M160" s="250">
        <v>1</v>
      </c>
      <c r="N160" s="250" t="s">
        <v>4013</v>
      </c>
      <c r="O160" s="250">
        <v>13</v>
      </c>
      <c r="P160" s="253">
        <v>0</v>
      </c>
      <c r="Q160" s="253">
        <v>4720</v>
      </c>
      <c r="R160" s="253">
        <f t="shared" si="4"/>
        <v>4720</v>
      </c>
      <c r="S160" s="253">
        <v>4720</v>
      </c>
      <c r="T160" s="253">
        <v>0</v>
      </c>
      <c r="U160" s="253">
        <v>0</v>
      </c>
      <c r="V160" s="253">
        <v>0</v>
      </c>
    </row>
    <row r="161" spans="1:22" s="204" customFormat="1" ht="15" customHeight="1" x14ac:dyDescent="0.25">
      <c r="A161" s="250" t="s">
        <v>4016</v>
      </c>
      <c r="B161" s="250">
        <v>2</v>
      </c>
      <c r="C161" s="250">
        <v>2</v>
      </c>
      <c r="D161" s="250" t="s">
        <v>4011</v>
      </c>
      <c r="E161" s="250" t="s">
        <v>4012</v>
      </c>
      <c r="F161" s="250">
        <v>448</v>
      </c>
      <c r="G161" s="250" t="s">
        <v>24</v>
      </c>
      <c r="H161" s="250">
        <v>1</v>
      </c>
      <c r="I161" s="251">
        <v>15423</v>
      </c>
      <c r="J161" s="250">
        <v>1</v>
      </c>
      <c r="K161" s="250">
        <v>20</v>
      </c>
      <c r="L161" s="250">
        <v>1</v>
      </c>
      <c r="M161" s="250">
        <v>1</v>
      </c>
      <c r="N161" s="250" t="s">
        <v>4013</v>
      </c>
      <c r="O161" s="250">
        <v>13</v>
      </c>
      <c r="P161" s="253">
        <v>0</v>
      </c>
      <c r="Q161" s="253">
        <v>5310</v>
      </c>
      <c r="R161" s="253">
        <f t="shared" si="4"/>
        <v>5310</v>
      </c>
      <c r="S161" s="253">
        <v>5310</v>
      </c>
      <c r="T161" s="253">
        <v>0</v>
      </c>
      <c r="U161" s="253">
        <v>0</v>
      </c>
      <c r="V161" s="253">
        <v>0</v>
      </c>
    </row>
    <row r="162" spans="1:22" s="204" customFormat="1" ht="15" customHeight="1" x14ac:dyDescent="0.25">
      <c r="A162" s="250" t="s">
        <v>4017</v>
      </c>
      <c r="B162" s="250">
        <v>2</v>
      </c>
      <c r="C162" s="250">
        <v>2</v>
      </c>
      <c r="D162" s="250" t="s">
        <v>4011</v>
      </c>
      <c r="E162" s="250" t="s">
        <v>4012</v>
      </c>
      <c r="F162" s="250">
        <v>273</v>
      </c>
      <c r="G162" s="250" t="s">
        <v>24</v>
      </c>
      <c r="H162" s="250">
        <v>1</v>
      </c>
      <c r="I162" s="251">
        <v>15423</v>
      </c>
      <c r="J162" s="250">
        <v>1</v>
      </c>
      <c r="K162" s="250">
        <v>20</v>
      </c>
      <c r="L162" s="250">
        <v>1</v>
      </c>
      <c r="M162" s="250">
        <v>1</v>
      </c>
      <c r="N162" s="250" t="s">
        <v>4013</v>
      </c>
      <c r="O162" s="250">
        <v>13</v>
      </c>
      <c r="P162" s="253">
        <v>0</v>
      </c>
      <c r="Q162" s="253">
        <v>1180</v>
      </c>
      <c r="R162" s="253">
        <f t="shared" si="4"/>
        <v>1180</v>
      </c>
      <c r="S162" s="253">
        <v>1180</v>
      </c>
      <c r="T162" s="253">
        <v>0</v>
      </c>
      <c r="U162" s="253">
        <v>0</v>
      </c>
      <c r="V162" s="253">
        <v>0</v>
      </c>
    </row>
    <row r="163" spans="1:22" s="204" customFormat="1" ht="15" customHeight="1" x14ac:dyDescent="0.25">
      <c r="A163" s="250" t="s">
        <v>4017</v>
      </c>
      <c r="B163" s="250">
        <v>2</v>
      </c>
      <c r="C163" s="250">
        <v>2</v>
      </c>
      <c r="D163" s="250" t="s">
        <v>4011</v>
      </c>
      <c r="E163" s="250" t="s">
        <v>4012</v>
      </c>
      <c r="F163" s="250">
        <v>274</v>
      </c>
      <c r="G163" s="250" t="s">
        <v>24</v>
      </c>
      <c r="H163" s="250">
        <v>1</v>
      </c>
      <c r="I163" s="251">
        <v>15423</v>
      </c>
      <c r="J163" s="250">
        <v>1</v>
      </c>
      <c r="K163" s="250">
        <v>20</v>
      </c>
      <c r="L163" s="250">
        <v>1</v>
      </c>
      <c r="M163" s="250">
        <v>1</v>
      </c>
      <c r="N163" s="250" t="s">
        <v>4013</v>
      </c>
      <c r="O163" s="250">
        <v>13</v>
      </c>
      <c r="P163" s="253">
        <v>0</v>
      </c>
      <c r="Q163" s="253">
        <v>1180</v>
      </c>
      <c r="R163" s="253">
        <f t="shared" si="4"/>
        <v>1180</v>
      </c>
      <c r="S163" s="253">
        <v>1180</v>
      </c>
      <c r="T163" s="253">
        <v>0</v>
      </c>
      <c r="U163" s="253">
        <v>0</v>
      </c>
      <c r="V163" s="253">
        <v>0</v>
      </c>
    </row>
    <row r="164" spans="1:22" s="204" customFormat="1" ht="15" customHeight="1" x14ac:dyDescent="0.25">
      <c r="A164" s="250" t="s">
        <v>4017</v>
      </c>
      <c r="B164" s="250">
        <v>2</v>
      </c>
      <c r="C164" s="250">
        <v>2</v>
      </c>
      <c r="D164" s="250" t="s">
        <v>4011</v>
      </c>
      <c r="E164" s="250" t="s">
        <v>4012</v>
      </c>
      <c r="F164" s="250">
        <v>448</v>
      </c>
      <c r="G164" s="250" t="s">
        <v>24</v>
      </c>
      <c r="H164" s="250">
        <v>1</v>
      </c>
      <c r="I164" s="251">
        <v>15423</v>
      </c>
      <c r="J164" s="250">
        <v>1</v>
      </c>
      <c r="K164" s="250">
        <v>20</v>
      </c>
      <c r="L164" s="250">
        <v>1</v>
      </c>
      <c r="M164" s="250">
        <v>1</v>
      </c>
      <c r="N164" s="250" t="s">
        <v>4013</v>
      </c>
      <c r="O164" s="250">
        <v>13</v>
      </c>
      <c r="P164" s="253">
        <v>0</v>
      </c>
      <c r="Q164" s="253">
        <v>1180</v>
      </c>
      <c r="R164" s="253">
        <f t="shared" si="4"/>
        <v>1180</v>
      </c>
      <c r="S164" s="253">
        <v>1180</v>
      </c>
      <c r="T164" s="253">
        <v>0</v>
      </c>
      <c r="U164" s="253">
        <v>0</v>
      </c>
      <c r="V164" s="253">
        <v>0</v>
      </c>
    </row>
    <row r="165" spans="1:22" s="204" customFormat="1" ht="15" customHeight="1" x14ac:dyDescent="0.25">
      <c r="A165" s="250" t="s">
        <v>4018</v>
      </c>
      <c r="B165" s="250">
        <v>2</v>
      </c>
      <c r="C165" s="250">
        <v>2</v>
      </c>
      <c r="D165" s="250" t="s">
        <v>4011</v>
      </c>
      <c r="E165" s="250" t="s">
        <v>4012</v>
      </c>
      <c r="F165" s="250">
        <v>412</v>
      </c>
      <c r="G165" s="250" t="s">
        <v>24</v>
      </c>
      <c r="H165" s="250">
        <v>1</v>
      </c>
      <c r="I165" s="251">
        <v>15423</v>
      </c>
      <c r="J165" s="250">
        <v>1</v>
      </c>
      <c r="K165" s="250">
        <v>20</v>
      </c>
      <c r="L165" s="250">
        <v>1</v>
      </c>
      <c r="M165" s="250">
        <v>1</v>
      </c>
      <c r="N165" s="250" t="s">
        <v>4013</v>
      </c>
      <c r="O165" s="250">
        <v>13</v>
      </c>
      <c r="P165" s="253">
        <v>0</v>
      </c>
      <c r="Q165" s="253">
        <v>590</v>
      </c>
      <c r="R165" s="253">
        <f t="shared" si="4"/>
        <v>590</v>
      </c>
      <c r="S165" s="253">
        <v>590</v>
      </c>
      <c r="T165" s="253">
        <v>0</v>
      </c>
      <c r="U165" s="253">
        <v>0</v>
      </c>
      <c r="V165" s="253">
        <v>0</v>
      </c>
    </row>
    <row r="166" spans="1:22" s="204" customFormat="1" ht="15" customHeight="1" x14ac:dyDescent="0.25">
      <c r="A166" s="250" t="s">
        <v>4014</v>
      </c>
      <c r="B166" s="250">
        <v>2</v>
      </c>
      <c r="C166" s="250">
        <v>2</v>
      </c>
      <c r="D166" s="250" t="s">
        <v>4011</v>
      </c>
      <c r="E166" s="250" t="s">
        <v>4012</v>
      </c>
      <c r="F166" s="250">
        <v>287</v>
      </c>
      <c r="G166" s="250" t="s">
        <v>24</v>
      </c>
      <c r="H166" s="250">
        <v>1</v>
      </c>
      <c r="I166" s="251">
        <v>15424</v>
      </c>
      <c r="J166" s="250">
        <v>1</v>
      </c>
      <c r="K166" s="250">
        <v>20</v>
      </c>
      <c r="L166" s="250">
        <v>1</v>
      </c>
      <c r="M166" s="250">
        <v>1</v>
      </c>
      <c r="N166" s="250" t="s">
        <v>4013</v>
      </c>
      <c r="O166" s="250">
        <v>13</v>
      </c>
      <c r="P166" s="253">
        <v>0</v>
      </c>
      <c r="Q166" s="253">
        <v>3750</v>
      </c>
      <c r="R166" s="253">
        <f t="shared" si="4"/>
        <v>3750</v>
      </c>
      <c r="S166" s="253">
        <v>3250</v>
      </c>
      <c r="T166" s="253">
        <v>3750</v>
      </c>
      <c r="U166" s="253">
        <v>3750</v>
      </c>
      <c r="V166" s="253">
        <v>3750</v>
      </c>
    </row>
    <row r="167" spans="1:22" s="204" customFormat="1" ht="15" customHeight="1" x14ac:dyDescent="0.25">
      <c r="A167" s="250" t="s">
        <v>4015</v>
      </c>
      <c r="B167" s="250">
        <v>2</v>
      </c>
      <c r="C167" s="250">
        <v>2</v>
      </c>
      <c r="D167" s="250" t="s">
        <v>4011</v>
      </c>
      <c r="E167" s="250" t="s">
        <v>4012</v>
      </c>
      <c r="F167" s="250">
        <v>448</v>
      </c>
      <c r="G167" s="250" t="s">
        <v>24</v>
      </c>
      <c r="H167" s="250">
        <v>1</v>
      </c>
      <c r="I167" s="251">
        <v>15424</v>
      </c>
      <c r="J167" s="250">
        <v>1</v>
      </c>
      <c r="K167" s="250">
        <v>20</v>
      </c>
      <c r="L167" s="250">
        <v>1</v>
      </c>
      <c r="M167" s="250">
        <v>1</v>
      </c>
      <c r="N167" s="250" t="s">
        <v>4013</v>
      </c>
      <c r="O167" s="250">
        <v>13</v>
      </c>
      <c r="P167" s="253">
        <v>0</v>
      </c>
      <c r="Q167" s="253">
        <v>4500</v>
      </c>
      <c r="R167" s="253">
        <f t="shared" si="4"/>
        <v>4500</v>
      </c>
      <c r="S167" s="253">
        <v>3900</v>
      </c>
      <c r="T167" s="253">
        <v>4500</v>
      </c>
      <c r="U167" s="253">
        <v>4500</v>
      </c>
      <c r="V167" s="253">
        <v>4500</v>
      </c>
    </row>
    <row r="168" spans="1:22" s="204" customFormat="1" ht="15" customHeight="1" x14ac:dyDescent="0.25">
      <c r="A168" s="250" t="s">
        <v>4016</v>
      </c>
      <c r="B168" s="250">
        <v>2</v>
      </c>
      <c r="C168" s="250">
        <v>2</v>
      </c>
      <c r="D168" s="250" t="s">
        <v>4011</v>
      </c>
      <c r="E168" s="250" t="s">
        <v>4012</v>
      </c>
      <c r="F168" s="250">
        <v>448</v>
      </c>
      <c r="G168" s="250" t="s">
        <v>24</v>
      </c>
      <c r="H168" s="250">
        <v>1</v>
      </c>
      <c r="I168" s="251">
        <v>15424</v>
      </c>
      <c r="J168" s="250">
        <v>1</v>
      </c>
      <c r="K168" s="250">
        <v>20</v>
      </c>
      <c r="L168" s="250">
        <v>1</v>
      </c>
      <c r="M168" s="250">
        <v>1</v>
      </c>
      <c r="N168" s="250" t="s">
        <v>4013</v>
      </c>
      <c r="O168" s="250">
        <v>13</v>
      </c>
      <c r="P168" s="253">
        <v>0</v>
      </c>
      <c r="Q168" s="253">
        <v>4500</v>
      </c>
      <c r="R168" s="253">
        <f t="shared" si="4"/>
        <v>4500</v>
      </c>
      <c r="S168" s="253">
        <v>3900</v>
      </c>
      <c r="T168" s="253">
        <v>4500</v>
      </c>
      <c r="U168" s="253">
        <v>4500</v>
      </c>
      <c r="V168" s="253">
        <v>4500</v>
      </c>
    </row>
    <row r="169" spans="1:22" s="204" customFormat="1" ht="15" customHeight="1" x14ac:dyDescent="0.25">
      <c r="A169" s="250" t="s">
        <v>4017</v>
      </c>
      <c r="B169" s="250">
        <v>2</v>
      </c>
      <c r="C169" s="250">
        <v>2</v>
      </c>
      <c r="D169" s="250" t="s">
        <v>4011</v>
      </c>
      <c r="E169" s="250" t="s">
        <v>4012</v>
      </c>
      <c r="F169" s="250">
        <v>273</v>
      </c>
      <c r="G169" s="250" t="s">
        <v>24</v>
      </c>
      <c r="H169" s="250">
        <v>1</v>
      </c>
      <c r="I169" s="251">
        <v>15424</v>
      </c>
      <c r="J169" s="250">
        <v>1</v>
      </c>
      <c r="K169" s="250">
        <v>20</v>
      </c>
      <c r="L169" s="250">
        <v>1</v>
      </c>
      <c r="M169" s="250">
        <v>1</v>
      </c>
      <c r="N169" s="250" t="s">
        <v>4013</v>
      </c>
      <c r="O169" s="250">
        <v>13</v>
      </c>
      <c r="P169" s="253">
        <v>0</v>
      </c>
      <c r="Q169" s="253">
        <v>500</v>
      </c>
      <c r="R169" s="253">
        <f t="shared" si="4"/>
        <v>500</v>
      </c>
      <c r="S169" s="253">
        <v>433.33333333333331</v>
      </c>
      <c r="T169" s="253">
        <v>500</v>
      </c>
      <c r="U169" s="253">
        <v>500</v>
      </c>
      <c r="V169" s="253">
        <v>500</v>
      </c>
    </row>
    <row r="170" spans="1:22" s="204" customFormat="1" ht="15" customHeight="1" x14ac:dyDescent="0.25">
      <c r="A170" s="250" t="s">
        <v>4017</v>
      </c>
      <c r="B170" s="250">
        <v>2</v>
      </c>
      <c r="C170" s="250">
        <v>2</v>
      </c>
      <c r="D170" s="250" t="s">
        <v>4011</v>
      </c>
      <c r="E170" s="250" t="s">
        <v>4012</v>
      </c>
      <c r="F170" s="250">
        <v>274</v>
      </c>
      <c r="G170" s="250" t="s">
        <v>24</v>
      </c>
      <c r="H170" s="250">
        <v>1</v>
      </c>
      <c r="I170" s="251">
        <v>15424</v>
      </c>
      <c r="J170" s="250">
        <v>1</v>
      </c>
      <c r="K170" s="250">
        <v>20</v>
      </c>
      <c r="L170" s="250">
        <v>1</v>
      </c>
      <c r="M170" s="250">
        <v>1</v>
      </c>
      <c r="N170" s="250" t="s">
        <v>4013</v>
      </c>
      <c r="O170" s="250">
        <v>13</v>
      </c>
      <c r="P170" s="253">
        <v>0</v>
      </c>
      <c r="Q170" s="253">
        <v>500</v>
      </c>
      <c r="R170" s="253">
        <f t="shared" si="4"/>
        <v>500</v>
      </c>
      <c r="S170" s="253">
        <v>433.33333333333331</v>
      </c>
      <c r="T170" s="253">
        <v>500</v>
      </c>
      <c r="U170" s="253">
        <v>500</v>
      </c>
      <c r="V170" s="253">
        <v>500</v>
      </c>
    </row>
    <row r="171" spans="1:22" s="204" customFormat="1" ht="15" customHeight="1" x14ac:dyDescent="0.25">
      <c r="A171" s="250" t="s">
        <v>4017</v>
      </c>
      <c r="B171" s="250">
        <v>2</v>
      </c>
      <c r="C171" s="250">
        <v>2</v>
      </c>
      <c r="D171" s="250" t="s">
        <v>4011</v>
      </c>
      <c r="E171" s="250" t="s">
        <v>4012</v>
      </c>
      <c r="F171" s="250">
        <v>448</v>
      </c>
      <c r="G171" s="250" t="s">
        <v>24</v>
      </c>
      <c r="H171" s="250">
        <v>1</v>
      </c>
      <c r="I171" s="251">
        <v>15424</v>
      </c>
      <c r="J171" s="250">
        <v>1</v>
      </c>
      <c r="K171" s="250">
        <v>20</v>
      </c>
      <c r="L171" s="250">
        <v>1</v>
      </c>
      <c r="M171" s="250">
        <v>1</v>
      </c>
      <c r="N171" s="250" t="s">
        <v>4013</v>
      </c>
      <c r="O171" s="250">
        <v>13</v>
      </c>
      <c r="P171" s="253">
        <v>0</v>
      </c>
      <c r="Q171" s="253">
        <v>500</v>
      </c>
      <c r="R171" s="253">
        <f t="shared" si="4"/>
        <v>500</v>
      </c>
      <c r="S171" s="253">
        <v>433.33333333333331</v>
      </c>
      <c r="T171" s="253">
        <v>500</v>
      </c>
      <c r="U171" s="253">
        <v>500</v>
      </c>
      <c r="V171" s="253">
        <v>500</v>
      </c>
    </row>
    <row r="172" spans="1:22" s="204" customFormat="1" ht="15" customHeight="1" x14ac:dyDescent="0.25">
      <c r="A172" s="250" t="s">
        <v>4010</v>
      </c>
      <c r="B172" s="250">
        <v>2</v>
      </c>
      <c r="C172" s="250">
        <v>2</v>
      </c>
      <c r="D172" s="250" t="s">
        <v>4011</v>
      </c>
      <c r="E172" s="250" t="s">
        <v>4012</v>
      </c>
      <c r="F172" s="250">
        <v>287</v>
      </c>
      <c r="G172" s="250" t="s">
        <v>24</v>
      </c>
      <c r="H172" s="250">
        <v>1</v>
      </c>
      <c r="I172" s="251">
        <v>15425</v>
      </c>
      <c r="J172" s="250">
        <v>1</v>
      </c>
      <c r="K172" s="250">
        <v>20</v>
      </c>
      <c r="L172" s="250">
        <v>1</v>
      </c>
      <c r="M172" s="250">
        <v>1</v>
      </c>
      <c r="N172" s="250" t="s">
        <v>4013</v>
      </c>
      <c r="O172" s="250">
        <v>13</v>
      </c>
      <c r="P172" s="253">
        <v>0</v>
      </c>
      <c r="Q172" s="253">
        <v>8808</v>
      </c>
      <c r="R172" s="253">
        <f t="shared" si="4"/>
        <v>8808</v>
      </c>
      <c r="S172" s="253">
        <f>5872+2936</f>
        <v>8808</v>
      </c>
      <c r="T172" s="253">
        <v>2202</v>
      </c>
      <c r="U172" s="253">
        <v>2202</v>
      </c>
      <c r="V172" s="253">
        <v>2202</v>
      </c>
    </row>
    <row r="173" spans="1:22" s="204" customFormat="1" ht="15" customHeight="1" x14ac:dyDescent="0.25">
      <c r="A173" s="250" t="s">
        <v>4014</v>
      </c>
      <c r="B173" s="250">
        <v>2</v>
      </c>
      <c r="C173" s="250">
        <v>2</v>
      </c>
      <c r="D173" s="250" t="s">
        <v>4011</v>
      </c>
      <c r="E173" s="250" t="s">
        <v>4012</v>
      </c>
      <c r="F173" s="250">
        <v>287</v>
      </c>
      <c r="G173" s="250" t="s">
        <v>24</v>
      </c>
      <c r="H173" s="250">
        <v>1</v>
      </c>
      <c r="I173" s="251">
        <v>15425</v>
      </c>
      <c r="J173" s="250">
        <v>1</v>
      </c>
      <c r="K173" s="250">
        <v>20</v>
      </c>
      <c r="L173" s="250">
        <v>1</v>
      </c>
      <c r="M173" s="250">
        <v>1</v>
      </c>
      <c r="N173" s="250" t="s">
        <v>4013</v>
      </c>
      <c r="O173" s="250">
        <v>13</v>
      </c>
      <c r="P173" s="253">
        <v>0</v>
      </c>
      <c r="Q173" s="253">
        <v>49912</v>
      </c>
      <c r="R173" s="253">
        <f t="shared" si="4"/>
        <v>49912</v>
      </c>
      <c r="S173" s="253">
        <v>49912</v>
      </c>
      <c r="T173" s="253">
        <v>12478</v>
      </c>
      <c r="U173" s="253">
        <v>12478</v>
      </c>
      <c r="V173" s="253">
        <v>12478</v>
      </c>
    </row>
    <row r="174" spans="1:22" s="204" customFormat="1" ht="15" customHeight="1" x14ac:dyDescent="0.25">
      <c r="A174" s="250" t="s">
        <v>4015</v>
      </c>
      <c r="B174" s="250">
        <v>2</v>
      </c>
      <c r="C174" s="250">
        <v>2</v>
      </c>
      <c r="D174" s="250" t="s">
        <v>4011</v>
      </c>
      <c r="E174" s="250" t="s">
        <v>4012</v>
      </c>
      <c r="F174" s="250">
        <v>448</v>
      </c>
      <c r="G174" s="250" t="s">
        <v>24</v>
      </c>
      <c r="H174" s="250">
        <v>1</v>
      </c>
      <c r="I174" s="251">
        <v>15425</v>
      </c>
      <c r="J174" s="250">
        <v>1</v>
      </c>
      <c r="K174" s="250">
        <v>20</v>
      </c>
      <c r="L174" s="250">
        <v>1</v>
      </c>
      <c r="M174" s="250">
        <v>1</v>
      </c>
      <c r="N174" s="250" t="s">
        <v>4013</v>
      </c>
      <c r="O174" s="250">
        <v>13</v>
      </c>
      <c r="P174" s="253">
        <v>0</v>
      </c>
      <c r="Q174" s="253">
        <v>23488</v>
      </c>
      <c r="R174" s="253">
        <f t="shared" si="4"/>
        <v>23488</v>
      </c>
      <c r="S174" s="253">
        <v>23488</v>
      </c>
      <c r="T174" s="253">
        <v>5872</v>
      </c>
      <c r="U174" s="253">
        <v>5872</v>
      </c>
      <c r="V174" s="253">
        <v>5872</v>
      </c>
    </row>
    <row r="175" spans="1:22" s="204" customFormat="1" ht="15" customHeight="1" x14ac:dyDescent="0.25">
      <c r="A175" s="250" t="s">
        <v>4016</v>
      </c>
      <c r="B175" s="250">
        <v>2</v>
      </c>
      <c r="C175" s="250">
        <v>2</v>
      </c>
      <c r="D175" s="250" t="s">
        <v>4011</v>
      </c>
      <c r="E175" s="250" t="s">
        <v>4012</v>
      </c>
      <c r="F175" s="250">
        <v>448</v>
      </c>
      <c r="G175" s="250" t="s">
        <v>24</v>
      </c>
      <c r="H175" s="250">
        <v>1</v>
      </c>
      <c r="I175" s="251">
        <v>15425</v>
      </c>
      <c r="J175" s="250">
        <v>1</v>
      </c>
      <c r="K175" s="250">
        <v>20</v>
      </c>
      <c r="L175" s="250">
        <v>1</v>
      </c>
      <c r="M175" s="250">
        <v>1</v>
      </c>
      <c r="N175" s="250" t="s">
        <v>4013</v>
      </c>
      <c r="O175" s="250">
        <v>13</v>
      </c>
      <c r="P175" s="253">
        <v>0</v>
      </c>
      <c r="Q175" s="253">
        <v>29360</v>
      </c>
      <c r="R175" s="253">
        <f t="shared" si="4"/>
        <v>29360</v>
      </c>
      <c r="S175" s="253">
        <v>29360</v>
      </c>
      <c r="T175" s="253">
        <v>7340</v>
      </c>
      <c r="U175" s="253">
        <v>7340</v>
      </c>
      <c r="V175" s="253">
        <v>7340</v>
      </c>
    </row>
    <row r="176" spans="1:22" s="204" customFormat="1" ht="15" customHeight="1" x14ac:dyDescent="0.25">
      <c r="A176" s="250" t="s">
        <v>4017</v>
      </c>
      <c r="B176" s="250">
        <v>2</v>
      </c>
      <c r="C176" s="250">
        <v>2</v>
      </c>
      <c r="D176" s="250" t="s">
        <v>4011</v>
      </c>
      <c r="E176" s="250" t="s">
        <v>4012</v>
      </c>
      <c r="F176" s="250">
        <v>273</v>
      </c>
      <c r="G176" s="250" t="s">
        <v>24</v>
      </c>
      <c r="H176" s="250">
        <v>1</v>
      </c>
      <c r="I176" s="251">
        <v>15425</v>
      </c>
      <c r="J176" s="250">
        <v>1</v>
      </c>
      <c r="K176" s="250">
        <v>20</v>
      </c>
      <c r="L176" s="250">
        <v>1</v>
      </c>
      <c r="M176" s="250">
        <v>1</v>
      </c>
      <c r="N176" s="250" t="s">
        <v>4013</v>
      </c>
      <c r="O176" s="250">
        <v>13</v>
      </c>
      <c r="P176" s="253">
        <v>0</v>
      </c>
      <c r="Q176" s="253">
        <v>5872</v>
      </c>
      <c r="R176" s="253">
        <f t="shared" si="4"/>
        <v>5872</v>
      </c>
      <c r="S176" s="253">
        <v>5872</v>
      </c>
      <c r="T176" s="253">
        <v>1468</v>
      </c>
      <c r="U176" s="253">
        <v>1468</v>
      </c>
      <c r="V176" s="253">
        <v>1468</v>
      </c>
    </row>
    <row r="177" spans="1:22" s="204" customFormat="1" ht="15" customHeight="1" x14ac:dyDescent="0.25">
      <c r="A177" s="250" t="s">
        <v>4017</v>
      </c>
      <c r="B177" s="250">
        <v>2</v>
      </c>
      <c r="C177" s="250">
        <v>2</v>
      </c>
      <c r="D177" s="250" t="s">
        <v>4011</v>
      </c>
      <c r="E177" s="250" t="s">
        <v>4012</v>
      </c>
      <c r="F177" s="250">
        <v>274</v>
      </c>
      <c r="G177" s="250" t="s">
        <v>24</v>
      </c>
      <c r="H177" s="250">
        <v>1</v>
      </c>
      <c r="I177" s="251">
        <v>15425</v>
      </c>
      <c r="J177" s="250">
        <v>1</v>
      </c>
      <c r="K177" s="250">
        <v>20</v>
      </c>
      <c r="L177" s="250">
        <v>1</v>
      </c>
      <c r="M177" s="250">
        <v>1</v>
      </c>
      <c r="N177" s="250" t="s">
        <v>4013</v>
      </c>
      <c r="O177" s="250">
        <v>13</v>
      </c>
      <c r="P177" s="253">
        <v>0</v>
      </c>
      <c r="Q177" s="253">
        <v>5872</v>
      </c>
      <c r="R177" s="253">
        <f t="shared" si="4"/>
        <v>5872</v>
      </c>
      <c r="S177" s="253">
        <v>5872</v>
      </c>
      <c r="T177" s="253">
        <v>1468</v>
      </c>
      <c r="U177" s="253">
        <v>1468</v>
      </c>
      <c r="V177" s="253">
        <v>1468</v>
      </c>
    </row>
    <row r="178" spans="1:22" s="204" customFormat="1" ht="15" customHeight="1" x14ac:dyDescent="0.25">
      <c r="A178" s="250" t="s">
        <v>4017</v>
      </c>
      <c r="B178" s="250">
        <v>2</v>
      </c>
      <c r="C178" s="250">
        <v>2</v>
      </c>
      <c r="D178" s="250" t="s">
        <v>4011</v>
      </c>
      <c r="E178" s="250" t="s">
        <v>4012</v>
      </c>
      <c r="F178" s="250">
        <v>448</v>
      </c>
      <c r="G178" s="250" t="s">
        <v>24</v>
      </c>
      <c r="H178" s="250">
        <v>1</v>
      </c>
      <c r="I178" s="251">
        <v>15425</v>
      </c>
      <c r="J178" s="250">
        <v>1</v>
      </c>
      <c r="K178" s="250">
        <v>20</v>
      </c>
      <c r="L178" s="250">
        <v>1</v>
      </c>
      <c r="M178" s="250">
        <v>1</v>
      </c>
      <c r="N178" s="250" t="s">
        <v>4013</v>
      </c>
      <c r="O178" s="250">
        <v>13</v>
      </c>
      <c r="P178" s="253">
        <v>0</v>
      </c>
      <c r="Q178" s="253">
        <v>5872</v>
      </c>
      <c r="R178" s="253">
        <f t="shared" si="4"/>
        <v>5872</v>
      </c>
      <c r="S178" s="253">
        <v>5872</v>
      </c>
      <c r="T178" s="253">
        <v>1468</v>
      </c>
      <c r="U178" s="253">
        <v>1468</v>
      </c>
      <c r="V178" s="253">
        <v>1468</v>
      </c>
    </row>
    <row r="179" spans="1:22" s="204" customFormat="1" ht="15" customHeight="1" x14ac:dyDescent="0.25">
      <c r="A179" s="250" t="s">
        <v>4018</v>
      </c>
      <c r="B179" s="250">
        <v>2</v>
      </c>
      <c r="C179" s="250">
        <v>2</v>
      </c>
      <c r="D179" s="250" t="s">
        <v>4011</v>
      </c>
      <c r="E179" s="250" t="s">
        <v>4012</v>
      </c>
      <c r="F179" s="250">
        <v>412</v>
      </c>
      <c r="G179" s="250" t="s">
        <v>24</v>
      </c>
      <c r="H179" s="250">
        <v>1</v>
      </c>
      <c r="I179" s="251">
        <v>15425</v>
      </c>
      <c r="J179" s="250">
        <v>1</v>
      </c>
      <c r="K179" s="250">
        <v>20</v>
      </c>
      <c r="L179" s="250">
        <v>1</v>
      </c>
      <c r="M179" s="250">
        <v>1</v>
      </c>
      <c r="N179" s="250" t="s">
        <v>4013</v>
      </c>
      <c r="O179" s="250">
        <v>13</v>
      </c>
      <c r="P179" s="253">
        <v>0</v>
      </c>
      <c r="Q179" s="253">
        <v>2936</v>
      </c>
      <c r="R179" s="253">
        <f t="shared" si="4"/>
        <v>2936</v>
      </c>
      <c r="S179" s="253">
        <v>2936</v>
      </c>
      <c r="T179" s="253">
        <v>734</v>
      </c>
      <c r="U179" s="253">
        <v>734</v>
      </c>
      <c r="V179" s="253">
        <v>734</v>
      </c>
    </row>
    <row r="180" spans="1:22" s="204" customFormat="1" ht="15" customHeight="1" x14ac:dyDescent="0.25">
      <c r="A180" s="250" t="s">
        <v>4014</v>
      </c>
      <c r="B180" s="250">
        <v>2</v>
      </c>
      <c r="C180" s="250">
        <v>2</v>
      </c>
      <c r="D180" s="250" t="s">
        <v>4011</v>
      </c>
      <c r="E180" s="250" t="s">
        <v>4012</v>
      </c>
      <c r="F180" s="250">
        <v>287</v>
      </c>
      <c r="G180" s="250" t="s">
        <v>24</v>
      </c>
      <c r="H180" s="250">
        <v>1</v>
      </c>
      <c r="I180" s="251">
        <v>15426</v>
      </c>
      <c r="J180" s="250">
        <v>1</v>
      </c>
      <c r="K180" s="250">
        <v>20</v>
      </c>
      <c r="L180" s="250">
        <v>1</v>
      </c>
      <c r="M180" s="250">
        <v>1</v>
      </c>
      <c r="N180" s="250" t="s">
        <v>4013</v>
      </c>
      <c r="O180" s="250">
        <v>13</v>
      </c>
      <c r="P180" s="253">
        <v>0</v>
      </c>
      <c r="Q180" s="253">
        <v>22310</v>
      </c>
      <c r="R180" s="253">
        <f t="shared" si="4"/>
        <v>22310</v>
      </c>
      <c r="S180" s="253">
        <v>22310</v>
      </c>
      <c r="T180" s="253">
        <v>1940</v>
      </c>
      <c r="U180" s="253">
        <v>1940</v>
      </c>
      <c r="V180" s="253">
        <v>1940</v>
      </c>
    </row>
    <row r="181" spans="1:22" s="204" customFormat="1" ht="15" customHeight="1" x14ac:dyDescent="0.25">
      <c r="A181" s="250" t="s">
        <v>4010</v>
      </c>
      <c r="B181" s="250">
        <v>2</v>
      </c>
      <c r="C181" s="250">
        <v>2</v>
      </c>
      <c r="D181" s="250" t="s">
        <v>4011</v>
      </c>
      <c r="E181" s="250" t="s">
        <v>4012</v>
      </c>
      <c r="F181" s="250">
        <v>287</v>
      </c>
      <c r="G181" s="250" t="s">
        <v>24</v>
      </c>
      <c r="H181" s="250">
        <v>1</v>
      </c>
      <c r="I181" s="251">
        <v>15427</v>
      </c>
      <c r="J181" s="250">
        <v>1</v>
      </c>
      <c r="K181" s="250">
        <v>20</v>
      </c>
      <c r="L181" s="250">
        <v>1</v>
      </c>
      <c r="M181" s="250">
        <v>1</v>
      </c>
      <c r="N181" s="250" t="s">
        <v>4013</v>
      </c>
      <c r="O181" s="250">
        <v>13</v>
      </c>
      <c r="P181" s="253">
        <v>0</v>
      </c>
      <c r="Q181" s="253">
        <v>885</v>
      </c>
      <c r="R181" s="253">
        <f t="shared" si="4"/>
        <v>885</v>
      </c>
      <c r="S181" s="253">
        <v>885</v>
      </c>
      <c r="T181" s="253">
        <v>0</v>
      </c>
      <c r="U181" s="253">
        <v>0</v>
      </c>
      <c r="V181" s="253">
        <v>0</v>
      </c>
    </row>
    <row r="182" spans="1:22" s="204" customFormat="1" ht="15" customHeight="1" x14ac:dyDescent="0.25">
      <c r="A182" s="250" t="s">
        <v>4014</v>
      </c>
      <c r="B182" s="250">
        <v>2</v>
      </c>
      <c r="C182" s="250">
        <v>2</v>
      </c>
      <c r="D182" s="250" t="s">
        <v>4011</v>
      </c>
      <c r="E182" s="250" t="s">
        <v>4012</v>
      </c>
      <c r="F182" s="250">
        <v>287</v>
      </c>
      <c r="G182" s="250" t="s">
        <v>24</v>
      </c>
      <c r="H182" s="250">
        <v>1</v>
      </c>
      <c r="I182" s="251">
        <v>15427</v>
      </c>
      <c r="J182" s="250">
        <v>1</v>
      </c>
      <c r="K182" s="250">
        <v>20</v>
      </c>
      <c r="L182" s="250">
        <v>1</v>
      </c>
      <c r="M182" s="250">
        <v>1</v>
      </c>
      <c r="N182" s="250" t="s">
        <v>4013</v>
      </c>
      <c r="O182" s="250">
        <v>13</v>
      </c>
      <c r="P182" s="253">
        <v>0</v>
      </c>
      <c r="Q182" s="253">
        <v>14160</v>
      </c>
      <c r="R182" s="253">
        <f t="shared" si="4"/>
        <v>14160</v>
      </c>
      <c r="S182" s="253">
        <v>14160</v>
      </c>
      <c r="T182" s="253">
        <v>0</v>
      </c>
      <c r="U182" s="253">
        <v>0</v>
      </c>
      <c r="V182" s="253">
        <v>0</v>
      </c>
    </row>
    <row r="183" spans="1:22" s="204" customFormat="1" ht="15" customHeight="1" x14ac:dyDescent="0.25">
      <c r="A183" s="250" t="s">
        <v>4015</v>
      </c>
      <c r="B183" s="250">
        <v>2</v>
      </c>
      <c r="C183" s="250">
        <v>2</v>
      </c>
      <c r="D183" s="250" t="s">
        <v>4011</v>
      </c>
      <c r="E183" s="250" t="s">
        <v>4012</v>
      </c>
      <c r="F183" s="250">
        <v>448</v>
      </c>
      <c r="G183" s="250" t="s">
        <v>24</v>
      </c>
      <c r="H183" s="250">
        <v>1</v>
      </c>
      <c r="I183" s="251">
        <v>15427</v>
      </c>
      <c r="J183" s="250">
        <v>1</v>
      </c>
      <c r="K183" s="250">
        <v>20</v>
      </c>
      <c r="L183" s="250">
        <v>1</v>
      </c>
      <c r="M183" s="250">
        <v>1</v>
      </c>
      <c r="N183" s="250" t="s">
        <v>4013</v>
      </c>
      <c r="O183" s="250">
        <v>13</v>
      </c>
      <c r="P183" s="253">
        <v>0</v>
      </c>
      <c r="Q183" s="253">
        <v>7080</v>
      </c>
      <c r="R183" s="253">
        <f t="shared" si="4"/>
        <v>7080</v>
      </c>
      <c r="S183" s="253">
        <v>7080</v>
      </c>
      <c r="T183" s="253">
        <v>0</v>
      </c>
      <c r="U183" s="253">
        <v>0</v>
      </c>
      <c r="V183" s="253">
        <v>0</v>
      </c>
    </row>
    <row r="184" spans="1:22" s="204" customFormat="1" ht="15" customHeight="1" x14ac:dyDescent="0.25">
      <c r="A184" s="250" t="s">
        <v>4016</v>
      </c>
      <c r="B184" s="250">
        <v>2</v>
      </c>
      <c r="C184" s="250">
        <v>2</v>
      </c>
      <c r="D184" s="250" t="s">
        <v>4011</v>
      </c>
      <c r="E184" s="250" t="s">
        <v>4012</v>
      </c>
      <c r="F184" s="250">
        <v>448</v>
      </c>
      <c r="G184" s="250" t="s">
        <v>24</v>
      </c>
      <c r="H184" s="250">
        <v>1</v>
      </c>
      <c r="I184" s="251">
        <v>15427</v>
      </c>
      <c r="J184" s="250">
        <v>1</v>
      </c>
      <c r="K184" s="250">
        <v>20</v>
      </c>
      <c r="L184" s="250">
        <v>1</v>
      </c>
      <c r="M184" s="250">
        <v>1</v>
      </c>
      <c r="N184" s="250" t="s">
        <v>4013</v>
      </c>
      <c r="O184" s="250">
        <v>13</v>
      </c>
      <c r="P184" s="253">
        <v>0</v>
      </c>
      <c r="Q184" s="253">
        <v>7965</v>
      </c>
      <c r="R184" s="253">
        <f t="shared" si="4"/>
        <v>7965</v>
      </c>
      <c r="S184" s="253">
        <v>7965</v>
      </c>
      <c r="T184" s="253">
        <v>0</v>
      </c>
      <c r="U184" s="253">
        <v>0</v>
      </c>
      <c r="V184" s="253">
        <v>0</v>
      </c>
    </row>
    <row r="185" spans="1:22" s="204" customFormat="1" ht="15" customHeight="1" x14ac:dyDescent="0.25">
      <c r="A185" s="250" t="s">
        <v>4017</v>
      </c>
      <c r="B185" s="250">
        <v>2</v>
      </c>
      <c r="C185" s="250">
        <v>2</v>
      </c>
      <c r="D185" s="250" t="s">
        <v>4011</v>
      </c>
      <c r="E185" s="250" t="s">
        <v>4012</v>
      </c>
      <c r="F185" s="250">
        <v>273</v>
      </c>
      <c r="G185" s="250" t="s">
        <v>24</v>
      </c>
      <c r="H185" s="250">
        <v>1</v>
      </c>
      <c r="I185" s="251">
        <v>15427</v>
      </c>
      <c r="J185" s="250">
        <v>1</v>
      </c>
      <c r="K185" s="250">
        <v>20</v>
      </c>
      <c r="L185" s="250">
        <v>1</v>
      </c>
      <c r="M185" s="250">
        <v>1</v>
      </c>
      <c r="N185" s="250" t="s">
        <v>4013</v>
      </c>
      <c r="O185" s="250">
        <v>13</v>
      </c>
      <c r="P185" s="253">
        <v>0</v>
      </c>
      <c r="Q185" s="253">
        <v>1770</v>
      </c>
      <c r="R185" s="253">
        <f>P185+Q185</f>
        <v>1770</v>
      </c>
      <c r="S185" s="253">
        <v>1770</v>
      </c>
      <c r="T185" s="253">
        <v>0</v>
      </c>
      <c r="U185" s="253">
        <v>0</v>
      </c>
      <c r="V185" s="253">
        <v>0</v>
      </c>
    </row>
    <row r="186" spans="1:22" s="204" customFormat="1" ht="15" customHeight="1" x14ac:dyDescent="0.25">
      <c r="A186" s="250" t="s">
        <v>4017</v>
      </c>
      <c r="B186" s="250">
        <v>2</v>
      </c>
      <c r="C186" s="250">
        <v>2</v>
      </c>
      <c r="D186" s="250" t="s">
        <v>4011</v>
      </c>
      <c r="E186" s="250" t="s">
        <v>4012</v>
      </c>
      <c r="F186" s="250">
        <v>274</v>
      </c>
      <c r="G186" s="250" t="s">
        <v>24</v>
      </c>
      <c r="H186" s="250">
        <v>1</v>
      </c>
      <c r="I186" s="251">
        <v>15427</v>
      </c>
      <c r="J186" s="250">
        <v>1</v>
      </c>
      <c r="K186" s="250">
        <v>20</v>
      </c>
      <c r="L186" s="250">
        <v>1</v>
      </c>
      <c r="M186" s="250">
        <v>1</v>
      </c>
      <c r="N186" s="250" t="s">
        <v>4013</v>
      </c>
      <c r="O186" s="250">
        <v>13</v>
      </c>
      <c r="P186" s="253">
        <v>0</v>
      </c>
      <c r="Q186" s="253">
        <v>1770</v>
      </c>
      <c r="R186" s="253">
        <f>P186+Q186</f>
        <v>1770</v>
      </c>
      <c r="S186" s="253">
        <v>1770</v>
      </c>
      <c r="T186" s="253">
        <v>0</v>
      </c>
      <c r="U186" s="253">
        <v>0</v>
      </c>
      <c r="V186" s="253">
        <v>0</v>
      </c>
    </row>
    <row r="187" spans="1:22" s="204" customFormat="1" ht="15" customHeight="1" x14ac:dyDescent="0.25">
      <c r="A187" s="250" t="s">
        <v>4017</v>
      </c>
      <c r="B187" s="250">
        <v>2</v>
      </c>
      <c r="C187" s="250">
        <v>2</v>
      </c>
      <c r="D187" s="250" t="s">
        <v>4011</v>
      </c>
      <c r="E187" s="250" t="s">
        <v>4012</v>
      </c>
      <c r="F187" s="250">
        <v>448</v>
      </c>
      <c r="G187" s="250" t="s">
        <v>24</v>
      </c>
      <c r="H187" s="250">
        <v>1</v>
      </c>
      <c r="I187" s="251">
        <v>15427</v>
      </c>
      <c r="J187" s="250">
        <v>1</v>
      </c>
      <c r="K187" s="250">
        <v>20</v>
      </c>
      <c r="L187" s="250">
        <v>1</v>
      </c>
      <c r="M187" s="250">
        <v>1</v>
      </c>
      <c r="N187" s="250" t="s">
        <v>4013</v>
      </c>
      <c r="O187" s="250">
        <v>13</v>
      </c>
      <c r="P187" s="253">
        <v>0</v>
      </c>
      <c r="Q187" s="253">
        <v>1770</v>
      </c>
      <c r="R187" s="253">
        <f>P187+Q187</f>
        <v>1770</v>
      </c>
      <c r="S187" s="253">
        <v>1770</v>
      </c>
      <c r="T187" s="253">
        <v>0</v>
      </c>
      <c r="U187" s="253">
        <v>0</v>
      </c>
      <c r="V187" s="253">
        <v>0</v>
      </c>
    </row>
    <row r="188" spans="1:22" s="204" customFormat="1" ht="15" customHeight="1" x14ac:dyDescent="0.25">
      <c r="A188" s="250" t="s">
        <v>4018</v>
      </c>
      <c r="B188" s="250">
        <v>2</v>
      </c>
      <c r="C188" s="250">
        <v>2</v>
      </c>
      <c r="D188" s="250" t="s">
        <v>4011</v>
      </c>
      <c r="E188" s="250" t="s">
        <v>4012</v>
      </c>
      <c r="F188" s="250">
        <v>412</v>
      </c>
      <c r="G188" s="250" t="s">
        <v>24</v>
      </c>
      <c r="H188" s="250">
        <v>1</v>
      </c>
      <c r="I188" s="251">
        <v>15427</v>
      </c>
      <c r="J188" s="250">
        <v>1</v>
      </c>
      <c r="K188" s="250">
        <v>20</v>
      </c>
      <c r="L188" s="250">
        <v>1</v>
      </c>
      <c r="M188" s="250">
        <v>1</v>
      </c>
      <c r="N188" s="250" t="s">
        <v>4013</v>
      </c>
      <c r="O188" s="250">
        <v>13</v>
      </c>
      <c r="P188" s="253">
        <v>0</v>
      </c>
      <c r="Q188" s="253">
        <v>885</v>
      </c>
      <c r="R188" s="253">
        <f t="shared" si="4"/>
        <v>885</v>
      </c>
      <c r="S188" s="253">
        <v>885</v>
      </c>
      <c r="T188" s="253">
        <v>0</v>
      </c>
      <c r="U188" s="253">
        <v>0</v>
      </c>
      <c r="V188" s="253">
        <v>0</v>
      </c>
    </row>
    <row r="189" spans="1:22" s="204" customFormat="1" ht="15" customHeight="1" x14ac:dyDescent="0.25">
      <c r="A189" s="250" t="s">
        <v>4010</v>
      </c>
      <c r="B189" s="250">
        <v>2</v>
      </c>
      <c r="C189" s="250">
        <v>2</v>
      </c>
      <c r="D189" s="250" t="s">
        <v>4011</v>
      </c>
      <c r="E189" s="250" t="s">
        <v>4012</v>
      </c>
      <c r="F189" s="250">
        <v>287</v>
      </c>
      <c r="G189" s="250" t="s">
        <v>24</v>
      </c>
      <c r="H189" s="250">
        <v>1</v>
      </c>
      <c r="I189" s="251">
        <v>15901</v>
      </c>
      <c r="J189" s="250">
        <v>1</v>
      </c>
      <c r="K189" s="250">
        <v>20</v>
      </c>
      <c r="L189" s="250">
        <v>1</v>
      </c>
      <c r="M189" s="250">
        <v>1</v>
      </c>
      <c r="N189" s="250" t="s">
        <v>4013</v>
      </c>
      <c r="O189" s="252">
        <v>13</v>
      </c>
      <c r="P189" s="253">
        <v>522740.75500637904</v>
      </c>
      <c r="Q189" s="253">
        <v>0</v>
      </c>
      <c r="R189" s="253">
        <f t="shared" si="4"/>
        <v>522740.75500637904</v>
      </c>
      <c r="S189" s="253">
        <v>668937.25433767901</v>
      </c>
      <c r="T189" s="253">
        <v>374672.75</v>
      </c>
      <c r="U189" s="253">
        <v>374672.75</v>
      </c>
      <c r="V189" s="253">
        <v>374672.75</v>
      </c>
    </row>
    <row r="190" spans="1:22" s="204" customFormat="1" ht="15" customHeight="1" x14ac:dyDescent="0.25">
      <c r="A190" s="250" t="s">
        <v>4014</v>
      </c>
      <c r="B190" s="250">
        <v>2</v>
      </c>
      <c r="C190" s="250">
        <v>2</v>
      </c>
      <c r="D190" s="250" t="s">
        <v>4011</v>
      </c>
      <c r="E190" s="250" t="s">
        <v>4012</v>
      </c>
      <c r="F190" s="250">
        <v>287</v>
      </c>
      <c r="G190" s="250" t="s">
        <v>24</v>
      </c>
      <c r="H190" s="250">
        <v>1</v>
      </c>
      <c r="I190" s="251">
        <v>15901</v>
      </c>
      <c r="J190" s="250">
        <v>1</v>
      </c>
      <c r="K190" s="250">
        <v>20</v>
      </c>
      <c r="L190" s="250">
        <v>1</v>
      </c>
      <c r="M190" s="250">
        <v>1</v>
      </c>
      <c r="N190" s="250" t="s">
        <v>4013</v>
      </c>
      <c r="O190" s="252">
        <v>13</v>
      </c>
      <c r="P190" s="253">
        <v>2085157.7186140397</v>
      </c>
      <c r="Q190" s="253">
        <v>0</v>
      </c>
      <c r="R190" s="253">
        <f t="shared" si="4"/>
        <v>2085157.7186140397</v>
      </c>
      <c r="S190" s="253">
        <v>2578053.7663595877</v>
      </c>
      <c r="T190" s="253">
        <v>1388212.09</v>
      </c>
      <c r="U190" s="253">
        <v>1388212.09</v>
      </c>
      <c r="V190" s="253">
        <v>1388212.09</v>
      </c>
    </row>
    <row r="191" spans="1:22" s="204" customFormat="1" ht="15" customHeight="1" x14ac:dyDescent="0.25">
      <c r="A191" s="250" t="s">
        <v>4015</v>
      </c>
      <c r="B191" s="250">
        <v>2</v>
      </c>
      <c r="C191" s="250">
        <v>2</v>
      </c>
      <c r="D191" s="250" t="s">
        <v>4011</v>
      </c>
      <c r="E191" s="250" t="s">
        <v>4012</v>
      </c>
      <c r="F191" s="250">
        <v>448</v>
      </c>
      <c r="G191" s="250" t="s">
        <v>24</v>
      </c>
      <c r="H191" s="250">
        <v>1</v>
      </c>
      <c r="I191" s="251">
        <v>15901</v>
      </c>
      <c r="J191" s="250">
        <v>1</v>
      </c>
      <c r="K191" s="250">
        <v>20</v>
      </c>
      <c r="L191" s="250">
        <v>1</v>
      </c>
      <c r="M191" s="250">
        <v>1</v>
      </c>
      <c r="N191" s="250" t="s">
        <v>4013</v>
      </c>
      <c r="O191" s="252">
        <v>13</v>
      </c>
      <c r="P191" s="253">
        <v>841409.9965936509</v>
      </c>
      <c r="Q191" s="253">
        <v>0</v>
      </c>
      <c r="R191" s="253">
        <f t="shared" si="4"/>
        <v>841409.9965936509</v>
      </c>
      <c r="S191" s="253">
        <v>320608.64406457765</v>
      </c>
      <c r="T191" s="253">
        <v>526458.21000000008</v>
      </c>
      <c r="U191" s="253">
        <v>526458.21000000008</v>
      </c>
      <c r="V191" s="253">
        <v>526458.21000000008</v>
      </c>
    </row>
    <row r="192" spans="1:22" s="204" customFormat="1" ht="15" customHeight="1" x14ac:dyDescent="0.25">
      <c r="A192" s="250" t="s">
        <v>4016</v>
      </c>
      <c r="B192" s="250">
        <v>2</v>
      </c>
      <c r="C192" s="250">
        <v>2</v>
      </c>
      <c r="D192" s="250" t="s">
        <v>4011</v>
      </c>
      <c r="E192" s="250" t="s">
        <v>4012</v>
      </c>
      <c r="F192" s="250">
        <v>448</v>
      </c>
      <c r="G192" s="250" t="s">
        <v>24</v>
      </c>
      <c r="H192" s="250">
        <v>1</v>
      </c>
      <c r="I192" s="251">
        <v>15901</v>
      </c>
      <c r="J192" s="250">
        <v>1</v>
      </c>
      <c r="K192" s="250">
        <v>20</v>
      </c>
      <c r="L192" s="250">
        <v>1</v>
      </c>
      <c r="M192" s="250">
        <v>1</v>
      </c>
      <c r="N192" s="250" t="s">
        <v>4013</v>
      </c>
      <c r="O192" s="250">
        <v>13</v>
      </c>
      <c r="P192" s="253">
        <v>1668703.0056171378</v>
      </c>
      <c r="Q192" s="253">
        <v>0</v>
      </c>
      <c r="R192" s="253">
        <f t="shared" si="4"/>
        <v>1668703.0056171378</v>
      </c>
      <c r="S192" s="253">
        <v>1558147.7838382202</v>
      </c>
      <c r="T192" s="253">
        <v>851312.64999999991</v>
      </c>
      <c r="U192" s="253">
        <v>851312.64999999991</v>
      </c>
      <c r="V192" s="253">
        <v>851312.64999999991</v>
      </c>
    </row>
    <row r="193" spans="1:22" s="204" customFormat="1" ht="15" customHeight="1" x14ac:dyDescent="0.25">
      <c r="A193" s="250" t="s">
        <v>4017</v>
      </c>
      <c r="B193" s="250">
        <v>2</v>
      </c>
      <c r="C193" s="250">
        <v>2</v>
      </c>
      <c r="D193" s="250" t="s">
        <v>4011</v>
      </c>
      <c r="E193" s="250" t="s">
        <v>4012</v>
      </c>
      <c r="F193" s="250">
        <v>273</v>
      </c>
      <c r="G193" s="250" t="s">
        <v>24</v>
      </c>
      <c r="H193" s="250">
        <v>1</v>
      </c>
      <c r="I193" s="251">
        <v>15901</v>
      </c>
      <c r="J193" s="250">
        <v>1</v>
      </c>
      <c r="K193" s="250">
        <v>20</v>
      </c>
      <c r="L193" s="250">
        <v>1</v>
      </c>
      <c r="M193" s="250">
        <v>1</v>
      </c>
      <c r="N193" s="250" t="s">
        <v>4013</v>
      </c>
      <c r="O193" s="252">
        <v>13</v>
      </c>
      <c r="P193" s="253">
        <f>1224975.66539678/3</f>
        <v>408325.22179892665</v>
      </c>
      <c r="Q193" s="253">
        <v>0</v>
      </c>
      <c r="R193" s="253">
        <f>P193+Q193</f>
        <v>408325.22179892665</v>
      </c>
      <c r="S193" s="253">
        <v>524712.11213857867</v>
      </c>
      <c r="T193" s="253">
        <v>277385.72666666668</v>
      </c>
      <c r="U193" s="253">
        <v>277385.72666666668</v>
      </c>
      <c r="V193" s="253">
        <v>277385.72666666668</v>
      </c>
    </row>
    <row r="194" spans="1:22" s="204" customFormat="1" ht="15" customHeight="1" x14ac:dyDescent="0.25">
      <c r="A194" s="250" t="s">
        <v>4017</v>
      </c>
      <c r="B194" s="250">
        <v>2</v>
      </c>
      <c r="C194" s="250">
        <v>2</v>
      </c>
      <c r="D194" s="250" t="s">
        <v>4011</v>
      </c>
      <c r="E194" s="250" t="s">
        <v>4012</v>
      </c>
      <c r="F194" s="250">
        <v>274</v>
      </c>
      <c r="G194" s="250" t="s">
        <v>24</v>
      </c>
      <c r="H194" s="250">
        <v>1</v>
      </c>
      <c r="I194" s="251">
        <v>15901</v>
      </c>
      <c r="J194" s="250">
        <v>1</v>
      </c>
      <c r="K194" s="250">
        <v>20</v>
      </c>
      <c r="L194" s="250">
        <v>1</v>
      </c>
      <c r="M194" s="250">
        <v>1</v>
      </c>
      <c r="N194" s="250" t="s">
        <v>4013</v>
      </c>
      <c r="O194" s="250">
        <v>13</v>
      </c>
      <c r="P194" s="253">
        <v>408325.22179892665</v>
      </c>
      <c r="Q194" s="253">
        <v>0</v>
      </c>
      <c r="R194" s="253">
        <f>P194+Q194</f>
        <v>408325.22179892665</v>
      </c>
      <c r="S194" s="253">
        <v>524712.11213857867</v>
      </c>
      <c r="T194" s="253">
        <v>277385.72666666668</v>
      </c>
      <c r="U194" s="253">
        <v>277385.72666666668</v>
      </c>
      <c r="V194" s="253">
        <v>277385.72666666668</v>
      </c>
    </row>
    <row r="195" spans="1:22" s="204" customFormat="1" ht="15" customHeight="1" x14ac:dyDescent="0.25">
      <c r="A195" s="250" t="s">
        <v>4017</v>
      </c>
      <c r="B195" s="250">
        <v>2</v>
      </c>
      <c r="C195" s="250">
        <v>2</v>
      </c>
      <c r="D195" s="250" t="s">
        <v>4011</v>
      </c>
      <c r="E195" s="250" t="s">
        <v>4012</v>
      </c>
      <c r="F195" s="250">
        <v>448</v>
      </c>
      <c r="G195" s="250" t="s">
        <v>24</v>
      </c>
      <c r="H195" s="250">
        <v>1</v>
      </c>
      <c r="I195" s="251">
        <v>15901</v>
      </c>
      <c r="J195" s="250">
        <v>1</v>
      </c>
      <c r="K195" s="250">
        <v>20</v>
      </c>
      <c r="L195" s="250">
        <v>1</v>
      </c>
      <c r="M195" s="250">
        <v>1</v>
      </c>
      <c r="N195" s="250" t="s">
        <v>4013</v>
      </c>
      <c r="O195" s="252">
        <v>13</v>
      </c>
      <c r="P195" s="253">
        <v>408325.22179892665</v>
      </c>
      <c r="Q195" s="253">
        <v>0</v>
      </c>
      <c r="R195" s="253">
        <f>P195+Q195</f>
        <v>408325.22179892665</v>
      </c>
      <c r="S195" s="253">
        <v>524712.11213857867</v>
      </c>
      <c r="T195" s="253">
        <v>277385.72666666668</v>
      </c>
      <c r="U195" s="253">
        <v>277385.72666666668</v>
      </c>
      <c r="V195" s="253">
        <v>277385.72666666668</v>
      </c>
    </row>
    <row r="196" spans="1:22" s="204" customFormat="1" ht="15" customHeight="1" x14ac:dyDescent="0.25">
      <c r="A196" s="250" t="s">
        <v>4018</v>
      </c>
      <c r="B196" s="250">
        <v>2</v>
      </c>
      <c r="C196" s="250">
        <v>2</v>
      </c>
      <c r="D196" s="250" t="s">
        <v>4011</v>
      </c>
      <c r="E196" s="250" t="s">
        <v>4012</v>
      </c>
      <c r="F196" s="250">
        <v>412</v>
      </c>
      <c r="G196" s="250" t="s">
        <v>24</v>
      </c>
      <c r="H196" s="250">
        <v>1</v>
      </c>
      <c r="I196" s="251">
        <v>15901</v>
      </c>
      <c r="J196" s="250">
        <v>1</v>
      </c>
      <c r="K196" s="250">
        <v>20</v>
      </c>
      <c r="L196" s="250">
        <v>1</v>
      </c>
      <c r="M196" s="250">
        <v>1</v>
      </c>
      <c r="N196" s="250" t="s">
        <v>4013</v>
      </c>
      <c r="O196" s="250">
        <v>13</v>
      </c>
      <c r="P196" s="253">
        <v>598912.62677201303</v>
      </c>
      <c r="Q196" s="253">
        <v>0</v>
      </c>
      <c r="R196" s="253">
        <f t="shared" si="4"/>
        <v>598912.62677201303</v>
      </c>
      <c r="S196" s="253">
        <v>242015.98498419757</v>
      </c>
      <c r="T196" s="253">
        <v>357195.59</v>
      </c>
      <c r="U196" s="253">
        <v>357195.59</v>
      </c>
      <c r="V196" s="253">
        <v>357195.59</v>
      </c>
    </row>
    <row r="197" spans="1:22" s="204" customFormat="1" ht="15" customHeight="1" x14ac:dyDescent="0.25">
      <c r="A197" s="250" t="s">
        <v>4010</v>
      </c>
      <c r="B197" s="250">
        <v>2</v>
      </c>
      <c r="C197" s="250">
        <v>2</v>
      </c>
      <c r="D197" s="250" t="s">
        <v>4011</v>
      </c>
      <c r="E197" s="250" t="s">
        <v>4012</v>
      </c>
      <c r="F197" s="250">
        <v>287</v>
      </c>
      <c r="G197" s="250" t="s">
        <v>24</v>
      </c>
      <c r="H197" s="250">
        <v>1</v>
      </c>
      <c r="I197" s="251">
        <v>17102</v>
      </c>
      <c r="J197" s="250">
        <v>1</v>
      </c>
      <c r="K197" s="250">
        <v>20</v>
      </c>
      <c r="L197" s="250">
        <v>1</v>
      </c>
      <c r="M197" s="250">
        <v>1</v>
      </c>
      <c r="N197" s="250" t="s">
        <v>4013</v>
      </c>
      <c r="O197" s="250">
        <v>13</v>
      </c>
      <c r="P197" s="253">
        <v>78000</v>
      </c>
      <c r="Q197" s="253">
        <v>0</v>
      </c>
      <c r="R197" s="253">
        <f t="shared" ref="R197:R260" si="5">P197+Q197</f>
        <v>78000</v>
      </c>
      <c r="S197" s="253">
        <v>78320.858888235467</v>
      </c>
      <c r="T197" s="253">
        <v>39000</v>
      </c>
      <c r="U197" s="253">
        <v>39000</v>
      </c>
      <c r="V197" s="253">
        <v>39000</v>
      </c>
    </row>
    <row r="198" spans="1:22" s="204" customFormat="1" ht="15" customHeight="1" x14ac:dyDescent="0.25">
      <c r="A198" s="250" t="s">
        <v>4014</v>
      </c>
      <c r="B198" s="250">
        <v>2</v>
      </c>
      <c r="C198" s="250">
        <v>2</v>
      </c>
      <c r="D198" s="250" t="s">
        <v>4011</v>
      </c>
      <c r="E198" s="250" t="s">
        <v>4012</v>
      </c>
      <c r="F198" s="250">
        <v>287</v>
      </c>
      <c r="G198" s="250" t="s">
        <v>24</v>
      </c>
      <c r="H198" s="250">
        <v>1</v>
      </c>
      <c r="I198" s="251">
        <v>17102</v>
      </c>
      <c r="J198" s="250">
        <v>1</v>
      </c>
      <c r="K198" s="250">
        <v>20</v>
      </c>
      <c r="L198" s="250">
        <v>1</v>
      </c>
      <c r="M198" s="250">
        <v>1</v>
      </c>
      <c r="N198" s="250" t="s">
        <v>4013</v>
      </c>
      <c r="O198" s="250">
        <v>13</v>
      </c>
      <c r="P198" s="253">
        <v>303395.03999999998</v>
      </c>
      <c r="Q198" s="253">
        <v>0</v>
      </c>
      <c r="R198" s="253">
        <f t="shared" si="5"/>
        <v>303395.03999999998</v>
      </c>
      <c r="S198" s="253">
        <v>307655.41912686231</v>
      </c>
      <c r="T198" s="253">
        <v>152447.51999999999</v>
      </c>
      <c r="U198" s="253">
        <v>152447.51999999999</v>
      </c>
      <c r="V198" s="253">
        <v>152447.51999999999</v>
      </c>
    </row>
    <row r="199" spans="1:22" s="204" customFormat="1" ht="15" customHeight="1" x14ac:dyDescent="0.25">
      <c r="A199" s="250" t="s">
        <v>4015</v>
      </c>
      <c r="B199" s="250">
        <v>2</v>
      </c>
      <c r="C199" s="250">
        <v>2</v>
      </c>
      <c r="D199" s="250" t="s">
        <v>4011</v>
      </c>
      <c r="E199" s="250" t="s">
        <v>4012</v>
      </c>
      <c r="F199" s="250">
        <v>448</v>
      </c>
      <c r="G199" s="250" t="s">
        <v>24</v>
      </c>
      <c r="H199" s="250">
        <v>1</v>
      </c>
      <c r="I199" s="251">
        <v>17102</v>
      </c>
      <c r="J199" s="250">
        <v>1</v>
      </c>
      <c r="K199" s="250">
        <v>20</v>
      </c>
      <c r="L199" s="250">
        <v>1</v>
      </c>
      <c r="M199" s="250">
        <v>1</v>
      </c>
      <c r="N199" s="250" t="s">
        <v>4013</v>
      </c>
      <c r="O199" s="250">
        <v>13</v>
      </c>
      <c r="P199" s="253">
        <v>6000</v>
      </c>
      <c r="Q199" s="253">
        <v>0</v>
      </c>
      <c r="R199" s="253">
        <f t="shared" si="5"/>
        <v>6000</v>
      </c>
      <c r="S199" s="253">
        <v>1004.1135754901984</v>
      </c>
      <c r="T199" s="253">
        <v>2250</v>
      </c>
      <c r="U199" s="253">
        <v>2250</v>
      </c>
      <c r="V199" s="253">
        <v>2250</v>
      </c>
    </row>
    <row r="200" spans="1:22" s="204" customFormat="1" ht="15" customHeight="1" x14ac:dyDescent="0.25">
      <c r="A200" s="250" t="s">
        <v>4016</v>
      </c>
      <c r="B200" s="250">
        <v>2</v>
      </c>
      <c r="C200" s="250">
        <v>2</v>
      </c>
      <c r="D200" s="250" t="s">
        <v>4011</v>
      </c>
      <c r="E200" s="250" t="s">
        <v>4012</v>
      </c>
      <c r="F200" s="250">
        <v>448</v>
      </c>
      <c r="G200" s="250" t="s">
        <v>24</v>
      </c>
      <c r="H200" s="250">
        <v>1</v>
      </c>
      <c r="I200" s="251">
        <v>17102</v>
      </c>
      <c r="J200" s="250">
        <v>1</v>
      </c>
      <c r="K200" s="250">
        <v>20</v>
      </c>
      <c r="L200" s="250">
        <v>1</v>
      </c>
      <c r="M200" s="250">
        <v>1</v>
      </c>
      <c r="N200" s="250" t="s">
        <v>4013</v>
      </c>
      <c r="O200" s="252">
        <v>13</v>
      </c>
      <c r="P200" s="253">
        <v>36000</v>
      </c>
      <c r="Q200" s="253">
        <v>0</v>
      </c>
      <c r="R200" s="253">
        <f t="shared" si="5"/>
        <v>36000</v>
      </c>
      <c r="S200" s="253">
        <v>36148.088717647137</v>
      </c>
      <c r="T200" s="253">
        <v>18000</v>
      </c>
      <c r="U200" s="253">
        <v>18000</v>
      </c>
      <c r="V200" s="253">
        <v>18000</v>
      </c>
    </row>
    <row r="201" spans="1:22" s="204" customFormat="1" ht="15" customHeight="1" x14ac:dyDescent="0.25">
      <c r="A201" s="250" t="s">
        <v>4017</v>
      </c>
      <c r="B201" s="250">
        <v>2</v>
      </c>
      <c r="C201" s="250">
        <v>2</v>
      </c>
      <c r="D201" s="250" t="s">
        <v>4011</v>
      </c>
      <c r="E201" s="250" t="s">
        <v>4012</v>
      </c>
      <c r="F201" s="250">
        <v>273</v>
      </c>
      <c r="G201" s="250" t="s">
        <v>24</v>
      </c>
      <c r="H201" s="250">
        <v>1</v>
      </c>
      <c r="I201" s="251">
        <v>17102</v>
      </c>
      <c r="J201" s="250">
        <v>1</v>
      </c>
      <c r="K201" s="250">
        <v>20</v>
      </c>
      <c r="L201" s="250">
        <v>1</v>
      </c>
      <c r="M201" s="250">
        <v>1</v>
      </c>
      <c r="N201" s="250" t="s">
        <v>4013</v>
      </c>
      <c r="O201" s="250">
        <v>13</v>
      </c>
      <c r="P201" s="253">
        <f>34800/3</f>
        <v>11600</v>
      </c>
      <c r="Q201" s="253">
        <v>0</v>
      </c>
      <c r="R201" s="253">
        <f t="shared" si="5"/>
        <v>11600</v>
      </c>
      <c r="S201" s="253">
        <v>11647.717475686302</v>
      </c>
      <c r="T201" s="253">
        <v>5800</v>
      </c>
      <c r="U201" s="253">
        <v>5800</v>
      </c>
      <c r="V201" s="253">
        <v>5800</v>
      </c>
    </row>
    <row r="202" spans="1:22" s="204" customFormat="1" ht="15" customHeight="1" x14ac:dyDescent="0.25">
      <c r="A202" s="250" t="s">
        <v>4017</v>
      </c>
      <c r="B202" s="250">
        <v>2</v>
      </c>
      <c r="C202" s="250">
        <v>2</v>
      </c>
      <c r="D202" s="250" t="s">
        <v>4011</v>
      </c>
      <c r="E202" s="250" t="s">
        <v>4012</v>
      </c>
      <c r="F202" s="250">
        <v>274</v>
      </c>
      <c r="G202" s="250" t="s">
        <v>24</v>
      </c>
      <c r="H202" s="250">
        <v>1</v>
      </c>
      <c r="I202" s="251">
        <v>17102</v>
      </c>
      <c r="J202" s="250">
        <v>1</v>
      </c>
      <c r="K202" s="250">
        <v>20</v>
      </c>
      <c r="L202" s="250">
        <v>1</v>
      </c>
      <c r="M202" s="250">
        <v>1</v>
      </c>
      <c r="N202" s="250" t="s">
        <v>4013</v>
      </c>
      <c r="O202" s="252">
        <v>13</v>
      </c>
      <c r="P202" s="253">
        <v>11600</v>
      </c>
      <c r="Q202" s="253">
        <v>0</v>
      </c>
      <c r="R202" s="253">
        <f t="shared" si="5"/>
        <v>11600</v>
      </c>
      <c r="S202" s="253">
        <v>11647.717475686302</v>
      </c>
      <c r="T202" s="253">
        <v>5800</v>
      </c>
      <c r="U202" s="253">
        <v>5800</v>
      </c>
      <c r="V202" s="253">
        <v>5800</v>
      </c>
    </row>
    <row r="203" spans="1:22" s="204" customFormat="1" ht="15" customHeight="1" x14ac:dyDescent="0.25">
      <c r="A203" s="250" t="s">
        <v>4017</v>
      </c>
      <c r="B203" s="250">
        <v>2</v>
      </c>
      <c r="C203" s="250">
        <v>2</v>
      </c>
      <c r="D203" s="250" t="s">
        <v>4011</v>
      </c>
      <c r="E203" s="250" t="s">
        <v>4012</v>
      </c>
      <c r="F203" s="250">
        <v>448</v>
      </c>
      <c r="G203" s="250" t="s">
        <v>24</v>
      </c>
      <c r="H203" s="250">
        <v>1</v>
      </c>
      <c r="I203" s="251">
        <v>17102</v>
      </c>
      <c r="J203" s="250">
        <v>1</v>
      </c>
      <c r="K203" s="250">
        <v>20</v>
      </c>
      <c r="L203" s="250">
        <v>1</v>
      </c>
      <c r="M203" s="250">
        <v>1</v>
      </c>
      <c r="N203" s="250" t="s">
        <v>4013</v>
      </c>
      <c r="O203" s="250">
        <v>13</v>
      </c>
      <c r="P203" s="253">
        <v>11600</v>
      </c>
      <c r="Q203" s="253">
        <v>0</v>
      </c>
      <c r="R203" s="253">
        <f t="shared" si="5"/>
        <v>11600</v>
      </c>
      <c r="S203" s="253">
        <v>11647.717475686302</v>
      </c>
      <c r="T203" s="253">
        <v>5800</v>
      </c>
      <c r="U203" s="253">
        <v>5800</v>
      </c>
      <c r="V203" s="253">
        <v>5800</v>
      </c>
    </row>
    <row r="204" spans="1:22" s="204" customFormat="1" ht="15" customHeight="1" x14ac:dyDescent="0.25">
      <c r="A204" s="250" t="s">
        <v>4018</v>
      </c>
      <c r="B204" s="250">
        <v>2</v>
      </c>
      <c r="C204" s="250">
        <v>2</v>
      </c>
      <c r="D204" s="250" t="s">
        <v>4011</v>
      </c>
      <c r="E204" s="250" t="s">
        <v>4012</v>
      </c>
      <c r="F204" s="250">
        <v>412</v>
      </c>
      <c r="G204" s="250" t="s">
        <v>24</v>
      </c>
      <c r="H204" s="250">
        <v>1</v>
      </c>
      <c r="I204" s="251">
        <v>17102</v>
      </c>
      <c r="J204" s="250">
        <v>1</v>
      </c>
      <c r="K204" s="250">
        <v>20</v>
      </c>
      <c r="L204" s="250">
        <v>1</v>
      </c>
      <c r="M204" s="250">
        <v>1</v>
      </c>
      <c r="N204" s="250" t="s">
        <v>4013</v>
      </c>
      <c r="O204" s="250">
        <v>13</v>
      </c>
      <c r="P204" s="253">
        <v>30000</v>
      </c>
      <c r="Q204" s="253">
        <v>0</v>
      </c>
      <c r="R204" s="253">
        <f t="shared" si="5"/>
        <v>30000</v>
      </c>
      <c r="S204" s="253">
        <v>30123.407264705947</v>
      </c>
      <c r="T204" s="253">
        <v>15000</v>
      </c>
      <c r="U204" s="253">
        <v>15000</v>
      </c>
      <c r="V204" s="253">
        <v>15000</v>
      </c>
    </row>
    <row r="205" spans="1:22" s="204" customFormat="1" ht="15" customHeight="1" x14ac:dyDescent="0.25">
      <c r="A205" s="250" t="s">
        <v>4010</v>
      </c>
      <c r="B205" s="250">
        <v>2</v>
      </c>
      <c r="C205" s="250">
        <v>2</v>
      </c>
      <c r="D205" s="250" t="s">
        <v>4011</v>
      </c>
      <c r="E205" s="250" t="s">
        <v>4012</v>
      </c>
      <c r="F205" s="250">
        <v>287</v>
      </c>
      <c r="G205" s="250" t="s">
        <v>24</v>
      </c>
      <c r="H205" s="250">
        <v>1</v>
      </c>
      <c r="I205" s="251">
        <v>17104</v>
      </c>
      <c r="J205" s="250">
        <v>1</v>
      </c>
      <c r="K205" s="250">
        <v>20</v>
      </c>
      <c r="L205" s="250">
        <v>1</v>
      </c>
      <c r="M205" s="250">
        <v>1</v>
      </c>
      <c r="N205" s="250" t="s">
        <v>4013</v>
      </c>
      <c r="O205" s="250">
        <v>13</v>
      </c>
      <c r="P205" s="253">
        <v>0</v>
      </c>
      <c r="Q205" s="253">
        <v>1720</v>
      </c>
      <c r="R205" s="253">
        <f t="shared" si="5"/>
        <v>1720</v>
      </c>
      <c r="S205" s="253">
        <v>1720</v>
      </c>
      <c r="T205" s="253">
        <v>0</v>
      </c>
      <c r="U205" s="253">
        <v>0</v>
      </c>
      <c r="V205" s="253">
        <v>0</v>
      </c>
    </row>
    <row r="206" spans="1:22" s="204" customFormat="1" ht="15" customHeight="1" x14ac:dyDescent="0.25">
      <c r="A206" s="250" t="s">
        <v>4014</v>
      </c>
      <c r="B206" s="250">
        <v>2</v>
      </c>
      <c r="C206" s="250">
        <v>2</v>
      </c>
      <c r="D206" s="250" t="s">
        <v>4011</v>
      </c>
      <c r="E206" s="250" t="s">
        <v>4012</v>
      </c>
      <c r="F206" s="250">
        <v>287</v>
      </c>
      <c r="G206" s="250" t="s">
        <v>24</v>
      </c>
      <c r="H206" s="250">
        <v>1</v>
      </c>
      <c r="I206" s="251">
        <v>17104</v>
      </c>
      <c r="J206" s="250">
        <v>1</v>
      </c>
      <c r="K206" s="250">
        <v>20</v>
      </c>
      <c r="L206" s="250">
        <v>1</v>
      </c>
      <c r="M206" s="250">
        <v>1</v>
      </c>
      <c r="N206" s="250" t="s">
        <v>4013</v>
      </c>
      <c r="O206" s="250">
        <v>13</v>
      </c>
      <c r="P206" s="253">
        <v>0</v>
      </c>
      <c r="Q206" s="253">
        <v>27520</v>
      </c>
      <c r="R206" s="253">
        <f t="shared" si="5"/>
        <v>27520</v>
      </c>
      <c r="S206" s="253">
        <v>27520</v>
      </c>
      <c r="T206" s="253">
        <v>0</v>
      </c>
      <c r="U206" s="253">
        <v>0</v>
      </c>
      <c r="V206" s="253">
        <v>0</v>
      </c>
    </row>
    <row r="207" spans="1:22" s="204" customFormat="1" ht="15" customHeight="1" x14ac:dyDescent="0.25">
      <c r="A207" s="250" t="s">
        <v>4015</v>
      </c>
      <c r="B207" s="250">
        <v>2</v>
      </c>
      <c r="C207" s="250">
        <v>2</v>
      </c>
      <c r="D207" s="250" t="s">
        <v>4011</v>
      </c>
      <c r="E207" s="250" t="s">
        <v>4012</v>
      </c>
      <c r="F207" s="250">
        <v>448</v>
      </c>
      <c r="G207" s="250" t="s">
        <v>24</v>
      </c>
      <c r="H207" s="250">
        <v>1</v>
      </c>
      <c r="I207" s="251">
        <v>17104</v>
      </c>
      <c r="J207" s="250">
        <v>1</v>
      </c>
      <c r="K207" s="250">
        <v>20</v>
      </c>
      <c r="L207" s="250">
        <v>1</v>
      </c>
      <c r="M207" s="250">
        <v>1</v>
      </c>
      <c r="N207" s="250" t="s">
        <v>4013</v>
      </c>
      <c r="O207" s="250">
        <v>13</v>
      </c>
      <c r="P207" s="253">
        <v>0</v>
      </c>
      <c r="Q207" s="253">
        <v>13760</v>
      </c>
      <c r="R207" s="253">
        <f t="shared" si="5"/>
        <v>13760</v>
      </c>
      <c r="S207" s="253">
        <v>13760</v>
      </c>
      <c r="T207" s="253">
        <v>0</v>
      </c>
      <c r="U207" s="253">
        <v>0</v>
      </c>
      <c r="V207" s="253">
        <v>0</v>
      </c>
    </row>
    <row r="208" spans="1:22" s="204" customFormat="1" ht="15" customHeight="1" x14ac:dyDescent="0.25">
      <c r="A208" s="250" t="s">
        <v>4016</v>
      </c>
      <c r="B208" s="250">
        <v>2</v>
      </c>
      <c r="C208" s="250">
        <v>2</v>
      </c>
      <c r="D208" s="250" t="s">
        <v>4011</v>
      </c>
      <c r="E208" s="250" t="s">
        <v>4012</v>
      </c>
      <c r="F208" s="250">
        <v>448</v>
      </c>
      <c r="G208" s="250" t="s">
        <v>24</v>
      </c>
      <c r="H208" s="250">
        <v>1</v>
      </c>
      <c r="I208" s="251">
        <v>17104</v>
      </c>
      <c r="J208" s="250">
        <v>1</v>
      </c>
      <c r="K208" s="250">
        <v>20</v>
      </c>
      <c r="L208" s="250">
        <v>1</v>
      </c>
      <c r="M208" s="250">
        <v>1</v>
      </c>
      <c r="N208" s="250" t="s">
        <v>4013</v>
      </c>
      <c r="O208" s="250">
        <v>13</v>
      </c>
      <c r="P208" s="253">
        <v>0</v>
      </c>
      <c r="Q208" s="253">
        <v>15480</v>
      </c>
      <c r="R208" s="253">
        <f t="shared" si="5"/>
        <v>15480</v>
      </c>
      <c r="S208" s="253">
        <v>15480</v>
      </c>
      <c r="T208" s="253">
        <v>0</v>
      </c>
      <c r="U208" s="253">
        <v>0</v>
      </c>
      <c r="V208" s="253">
        <v>0</v>
      </c>
    </row>
    <row r="209" spans="1:22" s="204" customFormat="1" ht="15" customHeight="1" x14ac:dyDescent="0.25">
      <c r="A209" s="250" t="s">
        <v>4017</v>
      </c>
      <c r="B209" s="250">
        <v>2</v>
      </c>
      <c r="C209" s="250">
        <v>2</v>
      </c>
      <c r="D209" s="250" t="s">
        <v>4011</v>
      </c>
      <c r="E209" s="250" t="s">
        <v>4012</v>
      </c>
      <c r="F209" s="250">
        <v>273</v>
      </c>
      <c r="G209" s="250" t="s">
        <v>24</v>
      </c>
      <c r="H209" s="250">
        <v>1</v>
      </c>
      <c r="I209" s="251">
        <v>17104</v>
      </c>
      <c r="J209" s="250">
        <v>1</v>
      </c>
      <c r="K209" s="250">
        <v>20</v>
      </c>
      <c r="L209" s="250">
        <v>1</v>
      </c>
      <c r="M209" s="250">
        <v>1</v>
      </c>
      <c r="N209" s="250" t="s">
        <v>4013</v>
      </c>
      <c r="O209" s="250">
        <v>13</v>
      </c>
      <c r="P209" s="253">
        <v>0</v>
      </c>
      <c r="Q209" s="253">
        <v>3440</v>
      </c>
      <c r="R209" s="253">
        <f t="shared" si="5"/>
        <v>3440</v>
      </c>
      <c r="S209" s="253">
        <v>3440</v>
      </c>
      <c r="T209" s="253">
        <v>0</v>
      </c>
      <c r="U209" s="253">
        <v>0</v>
      </c>
      <c r="V209" s="253">
        <v>0</v>
      </c>
    </row>
    <row r="210" spans="1:22" s="204" customFormat="1" ht="15" customHeight="1" x14ac:dyDescent="0.25">
      <c r="A210" s="250" t="s">
        <v>4017</v>
      </c>
      <c r="B210" s="250">
        <v>2</v>
      </c>
      <c r="C210" s="250">
        <v>2</v>
      </c>
      <c r="D210" s="250" t="s">
        <v>4011</v>
      </c>
      <c r="E210" s="250" t="s">
        <v>4012</v>
      </c>
      <c r="F210" s="250">
        <v>274</v>
      </c>
      <c r="G210" s="250" t="s">
        <v>24</v>
      </c>
      <c r="H210" s="250">
        <v>1</v>
      </c>
      <c r="I210" s="251">
        <v>17104</v>
      </c>
      <c r="J210" s="250">
        <v>1</v>
      </c>
      <c r="K210" s="250">
        <v>20</v>
      </c>
      <c r="L210" s="250">
        <v>1</v>
      </c>
      <c r="M210" s="250">
        <v>1</v>
      </c>
      <c r="N210" s="250" t="s">
        <v>4013</v>
      </c>
      <c r="O210" s="250">
        <v>13</v>
      </c>
      <c r="P210" s="253">
        <v>0</v>
      </c>
      <c r="Q210" s="253">
        <v>3440</v>
      </c>
      <c r="R210" s="253">
        <f t="shared" si="5"/>
        <v>3440</v>
      </c>
      <c r="S210" s="253">
        <v>3440</v>
      </c>
      <c r="T210" s="253">
        <v>0</v>
      </c>
      <c r="U210" s="253">
        <v>0</v>
      </c>
      <c r="V210" s="253">
        <v>0</v>
      </c>
    </row>
    <row r="211" spans="1:22" s="204" customFormat="1" ht="15" customHeight="1" x14ac:dyDescent="0.25">
      <c r="A211" s="250" t="s">
        <v>4017</v>
      </c>
      <c r="B211" s="250">
        <v>2</v>
      </c>
      <c r="C211" s="250">
        <v>2</v>
      </c>
      <c r="D211" s="250" t="s">
        <v>4011</v>
      </c>
      <c r="E211" s="250" t="s">
        <v>4012</v>
      </c>
      <c r="F211" s="250">
        <v>448</v>
      </c>
      <c r="G211" s="250" t="s">
        <v>24</v>
      </c>
      <c r="H211" s="250">
        <v>1</v>
      </c>
      <c r="I211" s="251">
        <v>17104</v>
      </c>
      <c r="J211" s="250">
        <v>1</v>
      </c>
      <c r="K211" s="250">
        <v>20</v>
      </c>
      <c r="L211" s="250">
        <v>1</v>
      </c>
      <c r="M211" s="250">
        <v>1</v>
      </c>
      <c r="N211" s="250" t="s">
        <v>4013</v>
      </c>
      <c r="O211" s="250">
        <v>13</v>
      </c>
      <c r="P211" s="253">
        <v>0</v>
      </c>
      <c r="Q211" s="253">
        <v>3440</v>
      </c>
      <c r="R211" s="253">
        <f t="shared" si="5"/>
        <v>3440</v>
      </c>
      <c r="S211" s="253">
        <v>3440</v>
      </c>
      <c r="T211" s="253">
        <v>0</v>
      </c>
      <c r="U211" s="253">
        <v>0</v>
      </c>
      <c r="V211" s="253">
        <v>0</v>
      </c>
    </row>
    <row r="212" spans="1:22" s="204" customFormat="1" ht="15" customHeight="1" x14ac:dyDescent="0.25">
      <c r="A212" s="250" t="s">
        <v>4018</v>
      </c>
      <c r="B212" s="250">
        <v>2</v>
      </c>
      <c r="C212" s="250">
        <v>2</v>
      </c>
      <c r="D212" s="250" t="s">
        <v>4011</v>
      </c>
      <c r="E212" s="250" t="s">
        <v>4012</v>
      </c>
      <c r="F212" s="250">
        <v>412</v>
      </c>
      <c r="G212" s="250" t="s">
        <v>24</v>
      </c>
      <c r="H212" s="250">
        <v>1</v>
      </c>
      <c r="I212" s="251">
        <v>17104</v>
      </c>
      <c r="J212" s="250">
        <v>1</v>
      </c>
      <c r="K212" s="250">
        <v>20</v>
      </c>
      <c r="L212" s="250">
        <v>1</v>
      </c>
      <c r="M212" s="250">
        <v>1</v>
      </c>
      <c r="N212" s="250" t="s">
        <v>4013</v>
      </c>
      <c r="O212" s="250">
        <v>13</v>
      </c>
      <c r="P212" s="253">
        <v>0</v>
      </c>
      <c r="Q212" s="253">
        <v>1720</v>
      </c>
      <c r="R212" s="253">
        <f t="shared" si="5"/>
        <v>1720</v>
      </c>
      <c r="S212" s="253">
        <v>1720</v>
      </c>
      <c r="T212" s="253">
        <v>0</v>
      </c>
      <c r="U212" s="253">
        <v>0</v>
      </c>
      <c r="V212" s="253">
        <v>0</v>
      </c>
    </row>
    <row r="213" spans="1:22" s="204" customFormat="1" ht="15" customHeight="1" x14ac:dyDescent="0.25">
      <c r="A213" s="250" t="s">
        <v>4014</v>
      </c>
      <c r="B213" s="250">
        <v>2</v>
      </c>
      <c r="C213" s="250">
        <v>2</v>
      </c>
      <c r="D213" s="250" t="s">
        <v>4011</v>
      </c>
      <c r="E213" s="250" t="s">
        <v>4012</v>
      </c>
      <c r="F213" s="250">
        <v>287</v>
      </c>
      <c r="G213" s="250" t="s">
        <v>24</v>
      </c>
      <c r="H213" s="250">
        <v>1</v>
      </c>
      <c r="I213" s="251">
        <v>17105</v>
      </c>
      <c r="J213" s="250">
        <v>1</v>
      </c>
      <c r="K213" s="250">
        <v>20</v>
      </c>
      <c r="L213" s="250">
        <v>1</v>
      </c>
      <c r="M213" s="250">
        <v>1</v>
      </c>
      <c r="N213" s="250" t="s">
        <v>4013</v>
      </c>
      <c r="O213" s="250">
        <v>13</v>
      </c>
      <c r="P213" s="253">
        <v>0</v>
      </c>
      <c r="Q213" s="253">
        <v>51860.32</v>
      </c>
      <c r="R213" s="253">
        <f t="shared" si="5"/>
        <v>51860.32</v>
      </c>
      <c r="S213" s="253">
        <v>51860.32</v>
      </c>
      <c r="T213" s="253">
        <v>12965.08</v>
      </c>
      <c r="U213" s="253">
        <v>12965.08</v>
      </c>
      <c r="V213" s="253">
        <v>12965.08</v>
      </c>
    </row>
    <row r="214" spans="1:22" s="204" customFormat="1" ht="15" customHeight="1" x14ac:dyDescent="0.25">
      <c r="A214" s="250" t="s">
        <v>4015</v>
      </c>
      <c r="B214" s="250">
        <v>2</v>
      </c>
      <c r="C214" s="250">
        <v>2</v>
      </c>
      <c r="D214" s="250" t="s">
        <v>4011</v>
      </c>
      <c r="E214" s="250" t="s">
        <v>4012</v>
      </c>
      <c r="F214" s="250">
        <v>448</v>
      </c>
      <c r="G214" s="250" t="s">
        <v>24</v>
      </c>
      <c r="H214" s="250">
        <v>1</v>
      </c>
      <c r="I214" s="251">
        <v>17105</v>
      </c>
      <c r="J214" s="250">
        <v>1</v>
      </c>
      <c r="K214" s="250">
        <v>20</v>
      </c>
      <c r="L214" s="250">
        <v>1</v>
      </c>
      <c r="M214" s="250">
        <v>1</v>
      </c>
      <c r="N214" s="250" t="s">
        <v>4013</v>
      </c>
      <c r="O214" s="250">
        <v>13</v>
      </c>
      <c r="P214" s="253">
        <v>0</v>
      </c>
      <c r="Q214" s="253">
        <v>13121.28</v>
      </c>
      <c r="R214" s="253">
        <f t="shared" si="5"/>
        <v>13121.28</v>
      </c>
      <c r="S214" s="253">
        <v>13121.28</v>
      </c>
      <c r="T214" s="253">
        <v>3280.32</v>
      </c>
      <c r="U214" s="253">
        <v>3280.32</v>
      </c>
      <c r="V214" s="253">
        <v>3280.32</v>
      </c>
    </row>
    <row r="215" spans="1:22" s="204" customFormat="1" ht="15" customHeight="1" x14ac:dyDescent="0.25">
      <c r="A215" s="250" t="s">
        <v>4016</v>
      </c>
      <c r="B215" s="250">
        <v>2</v>
      </c>
      <c r="C215" s="250">
        <v>2</v>
      </c>
      <c r="D215" s="250" t="s">
        <v>4011</v>
      </c>
      <c r="E215" s="250" t="s">
        <v>4012</v>
      </c>
      <c r="F215" s="250">
        <v>448</v>
      </c>
      <c r="G215" s="250" t="s">
        <v>24</v>
      </c>
      <c r="H215" s="250">
        <v>1</v>
      </c>
      <c r="I215" s="251">
        <v>17105</v>
      </c>
      <c r="J215" s="250">
        <v>1</v>
      </c>
      <c r="K215" s="250">
        <v>20</v>
      </c>
      <c r="L215" s="250">
        <v>1</v>
      </c>
      <c r="M215" s="250">
        <v>1</v>
      </c>
      <c r="N215" s="250" t="s">
        <v>4013</v>
      </c>
      <c r="O215" s="250">
        <v>13</v>
      </c>
      <c r="P215" s="253">
        <v>0</v>
      </c>
      <c r="Q215" s="253">
        <v>25022.720000000001</v>
      </c>
      <c r="R215" s="253">
        <f t="shared" si="5"/>
        <v>25022.720000000001</v>
      </c>
      <c r="S215" s="253">
        <v>25022.720000000001</v>
      </c>
      <c r="T215" s="253">
        <v>6255.68</v>
      </c>
      <c r="U215" s="253">
        <v>6255.68</v>
      </c>
      <c r="V215" s="253">
        <v>6255.68</v>
      </c>
    </row>
    <row r="216" spans="1:22" s="204" customFormat="1" ht="15" customHeight="1" x14ac:dyDescent="0.25">
      <c r="A216" s="250" t="s">
        <v>4017</v>
      </c>
      <c r="B216" s="250">
        <v>2</v>
      </c>
      <c r="C216" s="250">
        <v>2</v>
      </c>
      <c r="D216" s="250" t="s">
        <v>4011</v>
      </c>
      <c r="E216" s="250" t="s">
        <v>4012</v>
      </c>
      <c r="F216" s="250">
        <v>273</v>
      </c>
      <c r="G216" s="250" t="s">
        <v>24</v>
      </c>
      <c r="H216" s="250">
        <v>1</v>
      </c>
      <c r="I216" s="251">
        <v>17105</v>
      </c>
      <c r="J216" s="250">
        <v>1</v>
      </c>
      <c r="K216" s="250">
        <v>20</v>
      </c>
      <c r="L216" s="250">
        <v>1</v>
      </c>
      <c r="M216" s="250">
        <v>1</v>
      </c>
      <c r="N216" s="250" t="s">
        <v>4013</v>
      </c>
      <c r="O216" s="250">
        <v>13</v>
      </c>
      <c r="P216" s="253">
        <v>0</v>
      </c>
      <c r="Q216" s="253">
        <v>23649.013333333332</v>
      </c>
      <c r="R216" s="253">
        <f t="shared" si="5"/>
        <v>23649.013333333332</v>
      </c>
      <c r="S216" s="253">
        <v>23649.013333333332</v>
      </c>
      <c r="T216" s="253">
        <v>5912.2533333333331</v>
      </c>
      <c r="U216" s="253">
        <v>5912.2533333333331</v>
      </c>
      <c r="V216" s="253">
        <v>5912.2533333333331</v>
      </c>
    </row>
    <row r="217" spans="1:22" s="204" customFormat="1" ht="15" customHeight="1" x14ac:dyDescent="0.25">
      <c r="A217" s="250" t="s">
        <v>4017</v>
      </c>
      <c r="B217" s="250">
        <v>2</v>
      </c>
      <c r="C217" s="250">
        <v>2</v>
      </c>
      <c r="D217" s="250" t="s">
        <v>4011</v>
      </c>
      <c r="E217" s="250" t="s">
        <v>4012</v>
      </c>
      <c r="F217" s="250">
        <v>274</v>
      </c>
      <c r="G217" s="250" t="s">
        <v>24</v>
      </c>
      <c r="H217" s="250">
        <v>1</v>
      </c>
      <c r="I217" s="251">
        <v>17105</v>
      </c>
      <c r="J217" s="250">
        <v>1</v>
      </c>
      <c r="K217" s="250">
        <v>20</v>
      </c>
      <c r="L217" s="250">
        <v>1</v>
      </c>
      <c r="M217" s="250">
        <v>1</v>
      </c>
      <c r="N217" s="250" t="s">
        <v>4013</v>
      </c>
      <c r="O217" s="250">
        <v>13</v>
      </c>
      <c r="P217" s="253">
        <v>0</v>
      </c>
      <c r="Q217" s="253">
        <v>23649.013333333332</v>
      </c>
      <c r="R217" s="253">
        <f t="shared" si="5"/>
        <v>23649.013333333332</v>
      </c>
      <c r="S217" s="253">
        <v>23649.013333333332</v>
      </c>
      <c r="T217" s="253">
        <v>5912.2533333333331</v>
      </c>
      <c r="U217" s="253">
        <v>5912.2533333333331</v>
      </c>
      <c r="V217" s="253">
        <v>5912.2533333333331</v>
      </c>
    </row>
    <row r="218" spans="1:22" s="204" customFormat="1" ht="15" customHeight="1" x14ac:dyDescent="0.25">
      <c r="A218" s="250" t="s">
        <v>4017</v>
      </c>
      <c r="B218" s="250">
        <v>2</v>
      </c>
      <c r="C218" s="250">
        <v>2</v>
      </c>
      <c r="D218" s="250" t="s">
        <v>4011</v>
      </c>
      <c r="E218" s="250" t="s">
        <v>4012</v>
      </c>
      <c r="F218" s="250">
        <v>448</v>
      </c>
      <c r="G218" s="250" t="s">
        <v>24</v>
      </c>
      <c r="H218" s="250">
        <v>1</v>
      </c>
      <c r="I218" s="251">
        <v>17105</v>
      </c>
      <c r="J218" s="250">
        <v>1</v>
      </c>
      <c r="K218" s="250">
        <v>20</v>
      </c>
      <c r="L218" s="250">
        <v>1</v>
      </c>
      <c r="M218" s="250">
        <v>1</v>
      </c>
      <c r="N218" s="250" t="s">
        <v>4013</v>
      </c>
      <c r="O218" s="250">
        <v>13</v>
      </c>
      <c r="P218" s="253">
        <v>0</v>
      </c>
      <c r="Q218" s="253">
        <v>23649.013333333332</v>
      </c>
      <c r="R218" s="253">
        <f t="shared" si="5"/>
        <v>23649.013333333332</v>
      </c>
      <c r="S218" s="253">
        <v>23649.013333333332</v>
      </c>
      <c r="T218" s="253">
        <v>5912.2533333333331</v>
      </c>
      <c r="U218" s="253">
        <v>5912.2533333333331</v>
      </c>
      <c r="V218" s="253">
        <v>5912.2533333333331</v>
      </c>
    </row>
    <row r="219" spans="1:22" s="204" customFormat="1" ht="15" customHeight="1" x14ac:dyDescent="0.25">
      <c r="A219" s="250" t="s">
        <v>4010</v>
      </c>
      <c r="B219" s="250">
        <v>2</v>
      </c>
      <c r="C219" s="250">
        <v>2</v>
      </c>
      <c r="D219" s="250" t="s">
        <v>4011</v>
      </c>
      <c r="E219" s="250" t="s">
        <v>4012</v>
      </c>
      <c r="F219" s="250">
        <v>287</v>
      </c>
      <c r="G219" s="250" t="s">
        <v>24</v>
      </c>
      <c r="H219" s="250">
        <v>1</v>
      </c>
      <c r="I219" s="251">
        <v>21101</v>
      </c>
      <c r="J219" s="250">
        <v>1</v>
      </c>
      <c r="K219" s="250">
        <v>20</v>
      </c>
      <c r="L219" s="250">
        <v>1</v>
      </c>
      <c r="M219" s="250">
        <v>1</v>
      </c>
      <c r="N219" s="250" t="s">
        <v>4013</v>
      </c>
      <c r="O219" s="252">
        <v>13</v>
      </c>
      <c r="P219" s="253">
        <v>44221.6014</v>
      </c>
      <c r="Q219" s="253">
        <v>0</v>
      </c>
      <c r="R219" s="253">
        <f t="shared" si="5"/>
        <v>44221.6014</v>
      </c>
      <c r="S219" s="253">
        <v>105</v>
      </c>
      <c r="T219" s="253">
        <v>105</v>
      </c>
      <c r="U219" s="253">
        <v>105</v>
      </c>
      <c r="V219" s="253">
        <v>105</v>
      </c>
    </row>
    <row r="220" spans="1:22" s="204" customFormat="1" ht="15" customHeight="1" x14ac:dyDescent="0.25">
      <c r="A220" s="250" t="s">
        <v>4014</v>
      </c>
      <c r="B220" s="250">
        <v>2</v>
      </c>
      <c r="C220" s="250">
        <v>2</v>
      </c>
      <c r="D220" s="250" t="s">
        <v>4011</v>
      </c>
      <c r="E220" s="250" t="s">
        <v>4012</v>
      </c>
      <c r="F220" s="250">
        <v>287</v>
      </c>
      <c r="G220" s="250" t="s">
        <v>24</v>
      </c>
      <c r="H220" s="250">
        <v>1</v>
      </c>
      <c r="I220" s="251">
        <v>21101</v>
      </c>
      <c r="J220" s="250">
        <v>1</v>
      </c>
      <c r="K220" s="250">
        <v>20</v>
      </c>
      <c r="L220" s="250">
        <v>1</v>
      </c>
      <c r="M220" s="250">
        <v>1</v>
      </c>
      <c r="N220" s="250" t="s">
        <v>4013</v>
      </c>
      <c r="O220" s="252">
        <v>13</v>
      </c>
      <c r="P220" s="253">
        <v>92406.369199999986</v>
      </c>
      <c r="Q220" s="253">
        <v>0</v>
      </c>
      <c r="R220" s="253">
        <f t="shared" si="5"/>
        <v>92406.369199999986</v>
      </c>
      <c r="S220" s="253">
        <v>3624.0371999999998</v>
      </c>
      <c r="T220" s="253">
        <v>3624.0371999999998</v>
      </c>
      <c r="U220" s="253">
        <v>3624.0371999999998</v>
      </c>
      <c r="V220" s="253">
        <v>3624.0371999999998</v>
      </c>
    </row>
    <row r="221" spans="1:22" s="204" customFormat="1" ht="15" customHeight="1" x14ac:dyDescent="0.25">
      <c r="A221" s="250" t="s">
        <v>4015</v>
      </c>
      <c r="B221" s="250">
        <v>2</v>
      </c>
      <c r="C221" s="250">
        <v>2</v>
      </c>
      <c r="D221" s="250" t="s">
        <v>4011</v>
      </c>
      <c r="E221" s="250" t="s">
        <v>4012</v>
      </c>
      <c r="F221" s="250">
        <v>448</v>
      </c>
      <c r="G221" s="250" t="s">
        <v>24</v>
      </c>
      <c r="H221" s="250">
        <v>1</v>
      </c>
      <c r="I221" s="251">
        <v>21101</v>
      </c>
      <c r="J221" s="250">
        <v>1</v>
      </c>
      <c r="K221" s="250">
        <v>20</v>
      </c>
      <c r="L221" s="250">
        <v>1</v>
      </c>
      <c r="M221" s="250">
        <v>1</v>
      </c>
      <c r="N221" s="250" t="s">
        <v>4013</v>
      </c>
      <c r="O221" s="250">
        <v>13</v>
      </c>
      <c r="P221" s="253">
        <v>11101.13</v>
      </c>
      <c r="Q221" s="253">
        <v>0</v>
      </c>
      <c r="R221" s="253">
        <f t="shared" si="5"/>
        <v>11101.13</v>
      </c>
      <c r="S221" s="253">
        <v>2066.9344000000001</v>
      </c>
      <c r="T221" s="253">
        <v>2066.9344000000001</v>
      </c>
      <c r="U221" s="253">
        <v>2066.9344000000001</v>
      </c>
      <c r="V221" s="253">
        <v>2066.9344000000001</v>
      </c>
    </row>
    <row r="222" spans="1:22" s="204" customFormat="1" ht="15" customHeight="1" x14ac:dyDescent="0.25">
      <c r="A222" s="250" t="s">
        <v>4016</v>
      </c>
      <c r="B222" s="250">
        <v>2</v>
      </c>
      <c r="C222" s="250">
        <v>2</v>
      </c>
      <c r="D222" s="250" t="s">
        <v>4011</v>
      </c>
      <c r="E222" s="250" t="s">
        <v>4012</v>
      </c>
      <c r="F222" s="250">
        <v>448</v>
      </c>
      <c r="G222" s="250" t="s">
        <v>24</v>
      </c>
      <c r="H222" s="250">
        <v>1</v>
      </c>
      <c r="I222" s="251">
        <v>21101</v>
      </c>
      <c r="J222" s="250">
        <v>1</v>
      </c>
      <c r="K222" s="250">
        <v>20</v>
      </c>
      <c r="L222" s="250">
        <v>1</v>
      </c>
      <c r="M222" s="250">
        <v>1</v>
      </c>
      <c r="N222" s="250" t="s">
        <v>4013</v>
      </c>
      <c r="O222" s="250">
        <v>13</v>
      </c>
      <c r="P222" s="253">
        <v>12118.386400000001</v>
      </c>
      <c r="Q222" s="253">
        <v>0</v>
      </c>
      <c r="R222" s="253">
        <f t="shared" si="5"/>
        <v>12118.386400000001</v>
      </c>
      <c r="S222" s="253">
        <v>399.00519999999995</v>
      </c>
      <c r="T222" s="253">
        <v>399.00519999999995</v>
      </c>
      <c r="U222" s="253">
        <v>399.00519999999995</v>
      </c>
      <c r="V222" s="253">
        <v>399.00519999999995</v>
      </c>
    </row>
    <row r="223" spans="1:22" s="204" customFormat="1" ht="15" customHeight="1" x14ac:dyDescent="0.25">
      <c r="A223" s="250" t="s">
        <v>4017</v>
      </c>
      <c r="B223" s="250">
        <v>2</v>
      </c>
      <c r="C223" s="250">
        <v>2</v>
      </c>
      <c r="D223" s="250" t="s">
        <v>4011</v>
      </c>
      <c r="E223" s="250" t="s">
        <v>4012</v>
      </c>
      <c r="F223" s="250">
        <v>273</v>
      </c>
      <c r="G223" s="250" t="s">
        <v>24</v>
      </c>
      <c r="H223" s="250">
        <v>1</v>
      </c>
      <c r="I223" s="251">
        <v>21101</v>
      </c>
      <c r="J223" s="250">
        <v>1</v>
      </c>
      <c r="K223" s="250">
        <v>20</v>
      </c>
      <c r="L223" s="250">
        <v>1</v>
      </c>
      <c r="M223" s="250">
        <v>1</v>
      </c>
      <c r="N223" s="250" t="s">
        <v>4013</v>
      </c>
      <c r="O223" s="252">
        <v>13</v>
      </c>
      <c r="P223" s="253">
        <f>14154.7312/3</f>
        <v>4718.2437333333337</v>
      </c>
      <c r="Q223" s="253">
        <v>0</v>
      </c>
      <c r="R223" s="253">
        <f t="shared" si="5"/>
        <v>4718.2437333333337</v>
      </c>
      <c r="S223" s="253">
        <v>702.28986666666663</v>
      </c>
      <c r="T223" s="253">
        <v>702.28986666666663</v>
      </c>
      <c r="U223" s="253">
        <v>702.28986666666663</v>
      </c>
      <c r="V223" s="253">
        <v>702.28986666666663</v>
      </c>
    </row>
    <row r="224" spans="1:22" s="204" customFormat="1" ht="15" customHeight="1" x14ac:dyDescent="0.25">
      <c r="A224" s="250" t="s">
        <v>4017</v>
      </c>
      <c r="B224" s="250">
        <v>2</v>
      </c>
      <c r="C224" s="250">
        <v>2</v>
      </c>
      <c r="D224" s="250" t="s">
        <v>4011</v>
      </c>
      <c r="E224" s="250" t="s">
        <v>4012</v>
      </c>
      <c r="F224" s="250">
        <v>274</v>
      </c>
      <c r="G224" s="250" t="s">
        <v>24</v>
      </c>
      <c r="H224" s="250">
        <v>1</v>
      </c>
      <c r="I224" s="251">
        <v>21101</v>
      </c>
      <c r="J224" s="250">
        <v>1</v>
      </c>
      <c r="K224" s="250">
        <v>20</v>
      </c>
      <c r="L224" s="250">
        <v>1</v>
      </c>
      <c r="M224" s="250">
        <v>1</v>
      </c>
      <c r="N224" s="250" t="s">
        <v>4013</v>
      </c>
      <c r="O224" s="250">
        <v>13</v>
      </c>
      <c r="P224" s="253">
        <v>4718.2437333333337</v>
      </c>
      <c r="Q224" s="253">
        <v>0</v>
      </c>
      <c r="R224" s="253">
        <f t="shared" si="5"/>
        <v>4718.2437333333337</v>
      </c>
      <c r="S224" s="253">
        <v>702.28986666666663</v>
      </c>
      <c r="T224" s="253">
        <v>702.28986666666663</v>
      </c>
      <c r="U224" s="253">
        <v>702.28986666666663</v>
      </c>
      <c r="V224" s="253">
        <v>702.28986666666663</v>
      </c>
    </row>
    <row r="225" spans="1:22" s="204" customFormat="1" ht="15" customHeight="1" x14ac:dyDescent="0.25">
      <c r="A225" s="250" t="s">
        <v>4017</v>
      </c>
      <c r="B225" s="250">
        <v>2</v>
      </c>
      <c r="C225" s="250">
        <v>2</v>
      </c>
      <c r="D225" s="250" t="s">
        <v>4011</v>
      </c>
      <c r="E225" s="250" t="s">
        <v>4012</v>
      </c>
      <c r="F225" s="250">
        <v>448</v>
      </c>
      <c r="G225" s="250" t="s">
        <v>24</v>
      </c>
      <c r="H225" s="250">
        <v>1</v>
      </c>
      <c r="I225" s="251">
        <v>21101</v>
      </c>
      <c r="J225" s="250">
        <v>1</v>
      </c>
      <c r="K225" s="250">
        <v>20</v>
      </c>
      <c r="L225" s="250">
        <v>1</v>
      </c>
      <c r="M225" s="250">
        <v>1</v>
      </c>
      <c r="N225" s="250" t="s">
        <v>4013</v>
      </c>
      <c r="O225" s="252">
        <v>13</v>
      </c>
      <c r="P225" s="253">
        <v>4718.2437333333337</v>
      </c>
      <c r="Q225" s="253">
        <v>0</v>
      </c>
      <c r="R225" s="253">
        <f t="shared" si="5"/>
        <v>4718.2437333333337</v>
      </c>
      <c r="S225" s="253">
        <v>702.28986666666663</v>
      </c>
      <c r="T225" s="253">
        <v>702.28986666666663</v>
      </c>
      <c r="U225" s="253">
        <v>702.28986666666663</v>
      </c>
      <c r="V225" s="253">
        <v>702.28986666666663</v>
      </c>
    </row>
    <row r="226" spans="1:22" s="204" customFormat="1" ht="15" customHeight="1" x14ac:dyDescent="0.25">
      <c r="A226" s="250" t="s">
        <v>4018</v>
      </c>
      <c r="B226" s="250">
        <v>2</v>
      </c>
      <c r="C226" s="250">
        <v>2</v>
      </c>
      <c r="D226" s="250" t="s">
        <v>4011</v>
      </c>
      <c r="E226" s="250" t="s">
        <v>4012</v>
      </c>
      <c r="F226" s="250">
        <v>412</v>
      </c>
      <c r="G226" s="250" t="s">
        <v>24</v>
      </c>
      <c r="H226" s="250">
        <v>1</v>
      </c>
      <c r="I226" s="251">
        <v>21101</v>
      </c>
      <c r="J226" s="250">
        <v>1</v>
      </c>
      <c r="K226" s="250">
        <v>20</v>
      </c>
      <c r="L226" s="250">
        <v>1</v>
      </c>
      <c r="M226" s="250">
        <v>1</v>
      </c>
      <c r="N226" s="250" t="s">
        <v>4013</v>
      </c>
      <c r="O226" s="250">
        <v>13</v>
      </c>
      <c r="P226" s="253">
        <v>39362.326199999996</v>
      </c>
      <c r="Q226" s="253">
        <v>0</v>
      </c>
      <c r="R226" s="253">
        <f t="shared" si="5"/>
        <v>39362.326199999996</v>
      </c>
      <c r="S226" s="253">
        <v>0</v>
      </c>
      <c r="T226" s="253">
        <v>0</v>
      </c>
      <c r="U226" s="253">
        <v>0</v>
      </c>
      <c r="V226" s="253">
        <v>0</v>
      </c>
    </row>
    <row r="227" spans="1:22" s="204" customFormat="1" ht="15" customHeight="1" x14ac:dyDescent="0.25">
      <c r="A227" s="250" t="s">
        <v>4010</v>
      </c>
      <c r="B227" s="250">
        <v>2</v>
      </c>
      <c r="C227" s="250">
        <v>2</v>
      </c>
      <c r="D227" s="250" t="s">
        <v>4011</v>
      </c>
      <c r="E227" s="250" t="s">
        <v>4012</v>
      </c>
      <c r="F227" s="250">
        <v>287</v>
      </c>
      <c r="G227" s="250" t="s">
        <v>24</v>
      </c>
      <c r="H227" s="250">
        <v>1</v>
      </c>
      <c r="I227" s="251">
        <v>21201</v>
      </c>
      <c r="J227" s="250">
        <v>1</v>
      </c>
      <c r="K227" s="250">
        <v>20</v>
      </c>
      <c r="L227" s="250">
        <v>1</v>
      </c>
      <c r="M227" s="250">
        <v>1</v>
      </c>
      <c r="N227" s="250" t="s">
        <v>4013</v>
      </c>
      <c r="O227" s="250">
        <v>13</v>
      </c>
      <c r="P227" s="253">
        <v>0</v>
      </c>
      <c r="Q227" s="253">
        <v>0</v>
      </c>
      <c r="R227" s="253">
        <f t="shared" si="5"/>
        <v>0</v>
      </c>
      <c r="S227" s="253">
        <v>399.73599999999999</v>
      </c>
      <c r="T227" s="253">
        <v>399.73599999999999</v>
      </c>
      <c r="U227" s="253">
        <v>399.73599999999999</v>
      </c>
      <c r="V227" s="253">
        <v>399.73599999999999</v>
      </c>
    </row>
    <row r="228" spans="1:22" s="204" customFormat="1" ht="15" customHeight="1" x14ac:dyDescent="0.25">
      <c r="A228" s="250" t="s">
        <v>4014</v>
      </c>
      <c r="B228" s="250">
        <v>2</v>
      </c>
      <c r="C228" s="250">
        <v>2</v>
      </c>
      <c r="D228" s="250" t="s">
        <v>4011</v>
      </c>
      <c r="E228" s="250" t="s">
        <v>4012</v>
      </c>
      <c r="F228" s="250">
        <v>287</v>
      </c>
      <c r="G228" s="250" t="s">
        <v>24</v>
      </c>
      <c r="H228" s="250">
        <v>1</v>
      </c>
      <c r="I228" s="251">
        <v>21201</v>
      </c>
      <c r="J228" s="250">
        <v>1</v>
      </c>
      <c r="K228" s="250">
        <v>20</v>
      </c>
      <c r="L228" s="250">
        <v>1</v>
      </c>
      <c r="M228" s="250">
        <v>1</v>
      </c>
      <c r="N228" s="250" t="s">
        <v>4013</v>
      </c>
      <c r="O228" s="250">
        <v>13</v>
      </c>
      <c r="P228" s="253">
        <v>0</v>
      </c>
      <c r="Q228" s="253">
        <v>0</v>
      </c>
      <c r="R228" s="253">
        <f t="shared" si="5"/>
        <v>0</v>
      </c>
      <c r="S228" s="253">
        <v>238</v>
      </c>
      <c r="T228" s="253">
        <v>238</v>
      </c>
      <c r="U228" s="253">
        <v>238</v>
      </c>
      <c r="V228" s="253">
        <v>238</v>
      </c>
    </row>
    <row r="229" spans="1:22" s="204" customFormat="1" ht="15" customHeight="1" x14ac:dyDescent="0.25">
      <c r="A229" s="250" t="s">
        <v>4015</v>
      </c>
      <c r="B229" s="250">
        <v>2</v>
      </c>
      <c r="C229" s="250">
        <v>2</v>
      </c>
      <c r="D229" s="250" t="s">
        <v>4011</v>
      </c>
      <c r="E229" s="250" t="s">
        <v>4012</v>
      </c>
      <c r="F229" s="250">
        <v>448</v>
      </c>
      <c r="G229" s="250" t="s">
        <v>24</v>
      </c>
      <c r="H229" s="250">
        <v>1</v>
      </c>
      <c r="I229" s="251">
        <v>21201</v>
      </c>
      <c r="J229" s="250">
        <v>1</v>
      </c>
      <c r="K229" s="250">
        <v>20</v>
      </c>
      <c r="L229" s="250">
        <v>1</v>
      </c>
      <c r="M229" s="250">
        <v>1</v>
      </c>
      <c r="N229" s="250" t="s">
        <v>4013</v>
      </c>
      <c r="O229" s="252">
        <v>13</v>
      </c>
      <c r="P229" s="253">
        <v>0</v>
      </c>
      <c r="Q229" s="253">
        <v>0</v>
      </c>
      <c r="R229" s="253">
        <f t="shared" si="5"/>
        <v>0</v>
      </c>
      <c r="S229" s="253">
        <v>0</v>
      </c>
      <c r="T229" s="253">
        <v>0</v>
      </c>
      <c r="U229" s="253">
        <v>0</v>
      </c>
      <c r="V229" s="253">
        <v>0</v>
      </c>
    </row>
    <row r="230" spans="1:22" s="204" customFormat="1" ht="15" customHeight="1" x14ac:dyDescent="0.25">
      <c r="A230" s="250" t="s">
        <v>4016</v>
      </c>
      <c r="B230" s="250">
        <v>2</v>
      </c>
      <c r="C230" s="250">
        <v>2</v>
      </c>
      <c r="D230" s="250" t="s">
        <v>4011</v>
      </c>
      <c r="E230" s="250" t="s">
        <v>4012</v>
      </c>
      <c r="F230" s="250">
        <v>448</v>
      </c>
      <c r="G230" s="250" t="s">
        <v>24</v>
      </c>
      <c r="H230" s="250">
        <v>1</v>
      </c>
      <c r="I230" s="251">
        <v>21201</v>
      </c>
      <c r="J230" s="250">
        <v>1</v>
      </c>
      <c r="K230" s="250">
        <v>20</v>
      </c>
      <c r="L230" s="250">
        <v>1</v>
      </c>
      <c r="M230" s="250">
        <v>1</v>
      </c>
      <c r="N230" s="250" t="s">
        <v>4013</v>
      </c>
      <c r="O230" s="252">
        <v>13</v>
      </c>
      <c r="P230" s="253">
        <v>12891.7412</v>
      </c>
      <c r="Q230" s="253">
        <v>0</v>
      </c>
      <c r="R230" s="253">
        <f t="shared" si="5"/>
        <v>12891.7412</v>
      </c>
      <c r="S230" s="253">
        <v>28.999999999999996</v>
      </c>
      <c r="T230" s="253">
        <v>28.999999999999996</v>
      </c>
      <c r="U230" s="253">
        <v>28.999999999999996</v>
      </c>
      <c r="V230" s="253">
        <v>28.999999999999996</v>
      </c>
    </row>
    <row r="231" spans="1:22" s="204" customFormat="1" ht="15" customHeight="1" x14ac:dyDescent="0.25">
      <c r="A231" s="250" t="s">
        <v>4017</v>
      </c>
      <c r="B231" s="250">
        <v>2</v>
      </c>
      <c r="C231" s="250">
        <v>2</v>
      </c>
      <c r="D231" s="250" t="s">
        <v>4011</v>
      </c>
      <c r="E231" s="250" t="s">
        <v>4012</v>
      </c>
      <c r="F231" s="250">
        <v>273</v>
      </c>
      <c r="G231" s="250" t="s">
        <v>24</v>
      </c>
      <c r="H231" s="250">
        <v>1</v>
      </c>
      <c r="I231" s="251">
        <v>21201</v>
      </c>
      <c r="J231" s="250">
        <v>1</v>
      </c>
      <c r="K231" s="250">
        <v>20</v>
      </c>
      <c r="L231" s="250">
        <v>1</v>
      </c>
      <c r="M231" s="250">
        <v>1</v>
      </c>
      <c r="N231" s="250" t="s">
        <v>4013</v>
      </c>
      <c r="O231" s="250">
        <v>13</v>
      </c>
      <c r="P231" s="253">
        <f>1204.531/3</f>
        <v>401.51033333333334</v>
      </c>
      <c r="Q231" s="253">
        <v>0</v>
      </c>
      <c r="R231" s="253">
        <f t="shared" si="5"/>
        <v>401.51033333333334</v>
      </c>
      <c r="S231" s="253">
        <f>1151.88/3</f>
        <v>383.96000000000004</v>
      </c>
      <c r="T231" s="253">
        <v>383.96</v>
      </c>
      <c r="U231" s="253">
        <v>383.96</v>
      </c>
      <c r="V231" s="253">
        <v>383.96</v>
      </c>
    </row>
    <row r="232" spans="1:22" s="204" customFormat="1" ht="15" customHeight="1" x14ac:dyDescent="0.25">
      <c r="A232" s="250" t="s">
        <v>4017</v>
      </c>
      <c r="B232" s="250">
        <v>2</v>
      </c>
      <c r="C232" s="250">
        <v>2</v>
      </c>
      <c r="D232" s="250" t="s">
        <v>4011</v>
      </c>
      <c r="E232" s="250" t="s">
        <v>4012</v>
      </c>
      <c r="F232" s="250">
        <v>274</v>
      </c>
      <c r="G232" s="250" t="s">
        <v>24</v>
      </c>
      <c r="H232" s="250">
        <v>1</v>
      </c>
      <c r="I232" s="251">
        <v>21201</v>
      </c>
      <c r="J232" s="250">
        <v>1</v>
      </c>
      <c r="K232" s="250">
        <v>20</v>
      </c>
      <c r="L232" s="250">
        <v>1</v>
      </c>
      <c r="M232" s="250">
        <v>1</v>
      </c>
      <c r="N232" s="250" t="s">
        <v>4013</v>
      </c>
      <c r="O232" s="252">
        <v>13</v>
      </c>
      <c r="P232" s="253">
        <v>401.51033333333334</v>
      </c>
      <c r="Q232" s="253">
        <v>0</v>
      </c>
      <c r="R232" s="253">
        <f t="shared" si="5"/>
        <v>401.51033333333334</v>
      </c>
      <c r="S232" s="253">
        <v>383.96000000000004</v>
      </c>
      <c r="T232" s="253">
        <v>383.96</v>
      </c>
      <c r="U232" s="253">
        <v>383.96</v>
      </c>
      <c r="V232" s="253">
        <v>383.96</v>
      </c>
    </row>
    <row r="233" spans="1:22" s="204" customFormat="1" ht="15" customHeight="1" x14ac:dyDescent="0.25">
      <c r="A233" s="250" t="s">
        <v>4017</v>
      </c>
      <c r="B233" s="250">
        <v>2</v>
      </c>
      <c r="C233" s="250">
        <v>2</v>
      </c>
      <c r="D233" s="250" t="s">
        <v>4011</v>
      </c>
      <c r="E233" s="250" t="s">
        <v>4012</v>
      </c>
      <c r="F233" s="250">
        <v>448</v>
      </c>
      <c r="G233" s="250" t="s">
        <v>24</v>
      </c>
      <c r="H233" s="250">
        <v>1</v>
      </c>
      <c r="I233" s="251">
        <v>21201</v>
      </c>
      <c r="J233" s="250">
        <v>1</v>
      </c>
      <c r="K233" s="250">
        <v>20</v>
      </c>
      <c r="L233" s="250">
        <v>1</v>
      </c>
      <c r="M233" s="250">
        <v>1</v>
      </c>
      <c r="N233" s="250" t="s">
        <v>4013</v>
      </c>
      <c r="O233" s="250">
        <v>13</v>
      </c>
      <c r="P233" s="253">
        <v>401.51033333333334</v>
      </c>
      <c r="Q233" s="253">
        <v>0</v>
      </c>
      <c r="R233" s="253">
        <f t="shared" si="5"/>
        <v>401.51033333333334</v>
      </c>
      <c r="S233" s="253">
        <v>383.96000000000004</v>
      </c>
      <c r="T233" s="253">
        <v>383.96</v>
      </c>
      <c r="U233" s="253">
        <v>383.96</v>
      </c>
      <c r="V233" s="253">
        <v>383.96</v>
      </c>
    </row>
    <row r="234" spans="1:22" s="204" customFormat="1" ht="15" customHeight="1" x14ac:dyDescent="0.25">
      <c r="A234" s="250" t="s">
        <v>4010</v>
      </c>
      <c r="B234" s="250">
        <v>2</v>
      </c>
      <c r="C234" s="250">
        <v>2</v>
      </c>
      <c r="D234" s="250" t="s">
        <v>4011</v>
      </c>
      <c r="E234" s="250" t="s">
        <v>4012</v>
      </c>
      <c r="F234" s="250">
        <v>287</v>
      </c>
      <c r="G234" s="250" t="s">
        <v>24</v>
      </c>
      <c r="H234" s="250">
        <v>1</v>
      </c>
      <c r="I234" s="251">
        <v>21401</v>
      </c>
      <c r="J234" s="250">
        <v>1</v>
      </c>
      <c r="K234" s="250">
        <v>20</v>
      </c>
      <c r="L234" s="250">
        <v>1</v>
      </c>
      <c r="M234" s="250">
        <v>1</v>
      </c>
      <c r="N234" s="250" t="s">
        <v>4013</v>
      </c>
      <c r="O234" s="252">
        <v>13</v>
      </c>
      <c r="P234" s="253">
        <v>9096.0262000000002</v>
      </c>
      <c r="Q234" s="253">
        <v>0</v>
      </c>
      <c r="R234" s="253">
        <f t="shared" si="5"/>
        <v>9096.0262000000002</v>
      </c>
      <c r="S234" s="253">
        <v>6680.9967999999999</v>
      </c>
      <c r="T234" s="253">
        <v>6680.9967999999999</v>
      </c>
      <c r="U234" s="253">
        <v>6680.9967999999999</v>
      </c>
      <c r="V234" s="253">
        <v>6680.9967999999999</v>
      </c>
    </row>
    <row r="235" spans="1:22" s="204" customFormat="1" ht="15" customHeight="1" x14ac:dyDescent="0.25">
      <c r="A235" s="250" t="s">
        <v>4014</v>
      </c>
      <c r="B235" s="250">
        <v>2</v>
      </c>
      <c r="C235" s="250">
        <v>2</v>
      </c>
      <c r="D235" s="250" t="s">
        <v>4011</v>
      </c>
      <c r="E235" s="250" t="s">
        <v>4012</v>
      </c>
      <c r="F235" s="250">
        <v>287</v>
      </c>
      <c r="G235" s="250" t="s">
        <v>24</v>
      </c>
      <c r="H235" s="250">
        <v>1</v>
      </c>
      <c r="I235" s="251">
        <v>21401</v>
      </c>
      <c r="J235" s="250">
        <v>1</v>
      </c>
      <c r="K235" s="250">
        <v>20</v>
      </c>
      <c r="L235" s="250">
        <v>1</v>
      </c>
      <c r="M235" s="250">
        <v>1</v>
      </c>
      <c r="N235" s="250" t="s">
        <v>4013</v>
      </c>
      <c r="O235" s="252">
        <v>13</v>
      </c>
      <c r="P235" s="253">
        <v>37855.809399999998</v>
      </c>
      <c r="Q235" s="253">
        <v>0</v>
      </c>
      <c r="R235" s="253">
        <f t="shared" si="5"/>
        <v>37855.809399999998</v>
      </c>
      <c r="S235" s="253">
        <v>922.19999999999993</v>
      </c>
      <c r="T235" s="253">
        <v>922.19999999999993</v>
      </c>
      <c r="U235" s="253">
        <v>922.19999999999993</v>
      </c>
      <c r="V235" s="253">
        <v>922.19999999999993</v>
      </c>
    </row>
    <row r="236" spans="1:22" s="204" customFormat="1" ht="15" customHeight="1" x14ac:dyDescent="0.25">
      <c r="A236" s="250" t="s">
        <v>4015</v>
      </c>
      <c r="B236" s="250">
        <v>2</v>
      </c>
      <c r="C236" s="250">
        <v>2</v>
      </c>
      <c r="D236" s="250" t="s">
        <v>4011</v>
      </c>
      <c r="E236" s="250" t="s">
        <v>4012</v>
      </c>
      <c r="F236" s="250">
        <v>448</v>
      </c>
      <c r="G236" s="250" t="s">
        <v>24</v>
      </c>
      <c r="H236" s="250">
        <v>1</v>
      </c>
      <c r="I236" s="251">
        <v>21401</v>
      </c>
      <c r="J236" s="250">
        <v>1</v>
      </c>
      <c r="K236" s="250">
        <v>20</v>
      </c>
      <c r="L236" s="250">
        <v>1</v>
      </c>
      <c r="M236" s="250">
        <v>1</v>
      </c>
      <c r="N236" s="250" t="s">
        <v>4013</v>
      </c>
      <c r="O236" s="250">
        <v>13</v>
      </c>
      <c r="P236" s="253">
        <v>15000</v>
      </c>
      <c r="Q236" s="253">
        <v>0</v>
      </c>
      <c r="R236" s="253">
        <f t="shared" si="5"/>
        <v>15000</v>
      </c>
      <c r="S236" s="253">
        <v>395</v>
      </c>
      <c r="T236" s="253">
        <v>395</v>
      </c>
      <c r="U236" s="253">
        <v>395</v>
      </c>
      <c r="V236" s="253">
        <v>395</v>
      </c>
    </row>
    <row r="237" spans="1:22" s="204" customFormat="1" ht="15" customHeight="1" x14ac:dyDescent="0.25">
      <c r="A237" s="250" t="s">
        <v>4016</v>
      </c>
      <c r="B237" s="250">
        <v>2</v>
      </c>
      <c r="C237" s="250">
        <v>2</v>
      </c>
      <c r="D237" s="250" t="s">
        <v>4011</v>
      </c>
      <c r="E237" s="250" t="s">
        <v>4012</v>
      </c>
      <c r="F237" s="250">
        <v>448</v>
      </c>
      <c r="G237" s="250" t="s">
        <v>24</v>
      </c>
      <c r="H237" s="250">
        <v>1</v>
      </c>
      <c r="I237" s="251">
        <v>21401</v>
      </c>
      <c r="J237" s="250">
        <v>1</v>
      </c>
      <c r="K237" s="250">
        <v>20</v>
      </c>
      <c r="L237" s="250">
        <v>1</v>
      </c>
      <c r="M237" s="250">
        <v>1</v>
      </c>
      <c r="N237" s="250" t="s">
        <v>4013</v>
      </c>
      <c r="O237" s="250">
        <v>13</v>
      </c>
      <c r="P237" s="253">
        <v>19119.442300000002</v>
      </c>
      <c r="Q237" s="253">
        <v>0</v>
      </c>
      <c r="R237" s="253">
        <f t="shared" si="5"/>
        <v>19119.442300000002</v>
      </c>
      <c r="S237" s="253">
        <v>0</v>
      </c>
      <c r="T237" s="253">
        <v>0</v>
      </c>
      <c r="U237" s="253">
        <v>0</v>
      </c>
      <c r="V237" s="253">
        <v>0</v>
      </c>
    </row>
    <row r="238" spans="1:22" s="204" customFormat="1" ht="15" customHeight="1" x14ac:dyDescent="0.25">
      <c r="A238" s="250" t="s">
        <v>4017</v>
      </c>
      <c r="B238" s="250">
        <v>2</v>
      </c>
      <c r="C238" s="250">
        <v>2</v>
      </c>
      <c r="D238" s="250" t="s">
        <v>4011</v>
      </c>
      <c r="E238" s="250" t="s">
        <v>4012</v>
      </c>
      <c r="F238" s="250">
        <v>273</v>
      </c>
      <c r="G238" s="250" t="s">
        <v>24</v>
      </c>
      <c r="H238" s="250">
        <v>1</v>
      </c>
      <c r="I238" s="251">
        <v>21401</v>
      </c>
      <c r="J238" s="250">
        <v>1</v>
      </c>
      <c r="K238" s="250">
        <v>20</v>
      </c>
      <c r="L238" s="250">
        <v>1</v>
      </c>
      <c r="M238" s="250">
        <v>1</v>
      </c>
      <c r="N238" s="250" t="s">
        <v>4013</v>
      </c>
      <c r="O238" s="252">
        <v>13</v>
      </c>
      <c r="P238" s="253">
        <f>19611.3553/3</f>
        <v>6537.1184333333331</v>
      </c>
      <c r="Q238" s="253">
        <v>0</v>
      </c>
      <c r="R238" s="253">
        <f t="shared" si="5"/>
        <v>6537.1184333333331</v>
      </c>
      <c r="S238" s="253">
        <v>715.33333333333337</v>
      </c>
      <c r="T238" s="253">
        <v>715.33333333333337</v>
      </c>
      <c r="U238" s="253">
        <v>715.33333333333337</v>
      </c>
      <c r="V238" s="253">
        <v>715.33333333333337</v>
      </c>
    </row>
    <row r="239" spans="1:22" s="204" customFormat="1" ht="15" customHeight="1" x14ac:dyDescent="0.25">
      <c r="A239" s="250" t="s">
        <v>4017</v>
      </c>
      <c r="B239" s="250">
        <v>2</v>
      </c>
      <c r="C239" s="250">
        <v>2</v>
      </c>
      <c r="D239" s="250" t="s">
        <v>4011</v>
      </c>
      <c r="E239" s="250" t="s">
        <v>4012</v>
      </c>
      <c r="F239" s="250">
        <v>274</v>
      </c>
      <c r="G239" s="250" t="s">
        <v>24</v>
      </c>
      <c r="H239" s="250">
        <v>1</v>
      </c>
      <c r="I239" s="251">
        <v>21401</v>
      </c>
      <c r="J239" s="250">
        <v>1</v>
      </c>
      <c r="K239" s="250">
        <v>20</v>
      </c>
      <c r="L239" s="250">
        <v>1</v>
      </c>
      <c r="M239" s="250">
        <v>1</v>
      </c>
      <c r="N239" s="250" t="s">
        <v>4013</v>
      </c>
      <c r="O239" s="250">
        <v>13</v>
      </c>
      <c r="P239" s="253">
        <v>6537.1184333333331</v>
      </c>
      <c r="Q239" s="253">
        <v>0</v>
      </c>
      <c r="R239" s="253">
        <f t="shared" si="5"/>
        <v>6537.1184333333331</v>
      </c>
      <c r="S239" s="253">
        <v>715.33333333333337</v>
      </c>
      <c r="T239" s="253">
        <v>715.33333333333337</v>
      </c>
      <c r="U239" s="253">
        <v>715.33333333333337</v>
      </c>
      <c r="V239" s="253">
        <v>715.33333333333337</v>
      </c>
    </row>
    <row r="240" spans="1:22" s="204" customFormat="1" ht="15" customHeight="1" x14ac:dyDescent="0.25">
      <c r="A240" s="250" t="s">
        <v>4017</v>
      </c>
      <c r="B240" s="250">
        <v>2</v>
      </c>
      <c r="C240" s="250">
        <v>2</v>
      </c>
      <c r="D240" s="250" t="s">
        <v>4011</v>
      </c>
      <c r="E240" s="250" t="s">
        <v>4012</v>
      </c>
      <c r="F240" s="250">
        <v>448</v>
      </c>
      <c r="G240" s="250" t="s">
        <v>24</v>
      </c>
      <c r="H240" s="250">
        <v>1</v>
      </c>
      <c r="I240" s="251">
        <v>21401</v>
      </c>
      <c r="J240" s="250">
        <v>1</v>
      </c>
      <c r="K240" s="250">
        <v>20</v>
      </c>
      <c r="L240" s="250">
        <v>1</v>
      </c>
      <c r="M240" s="250">
        <v>1</v>
      </c>
      <c r="N240" s="250" t="s">
        <v>4013</v>
      </c>
      <c r="O240" s="252">
        <v>13</v>
      </c>
      <c r="P240" s="253">
        <v>6537.1184333333331</v>
      </c>
      <c r="Q240" s="253">
        <v>0</v>
      </c>
      <c r="R240" s="253">
        <f t="shared" si="5"/>
        <v>6537.1184333333331</v>
      </c>
      <c r="S240" s="253">
        <v>715.33333333333337</v>
      </c>
      <c r="T240" s="253">
        <v>715.33333333333337</v>
      </c>
      <c r="U240" s="253">
        <v>715.33333333333337</v>
      </c>
      <c r="V240" s="253">
        <v>715.33333333333337</v>
      </c>
    </row>
    <row r="241" spans="1:22" s="204" customFormat="1" ht="15" customHeight="1" x14ac:dyDescent="0.25">
      <c r="A241" s="250" t="s">
        <v>4018</v>
      </c>
      <c r="B241" s="250">
        <v>2</v>
      </c>
      <c r="C241" s="250">
        <v>2</v>
      </c>
      <c r="D241" s="250" t="s">
        <v>4011</v>
      </c>
      <c r="E241" s="250" t="s">
        <v>4012</v>
      </c>
      <c r="F241" s="250">
        <v>412</v>
      </c>
      <c r="G241" s="250" t="s">
        <v>24</v>
      </c>
      <c r="H241" s="250">
        <v>1</v>
      </c>
      <c r="I241" s="251">
        <v>21401</v>
      </c>
      <c r="J241" s="250">
        <v>1</v>
      </c>
      <c r="K241" s="250">
        <v>20</v>
      </c>
      <c r="L241" s="250">
        <v>1</v>
      </c>
      <c r="M241" s="250">
        <v>1</v>
      </c>
      <c r="N241" s="250" t="s">
        <v>4013</v>
      </c>
      <c r="O241" s="252">
        <v>13</v>
      </c>
      <c r="P241" s="253">
        <v>19317.366900000001</v>
      </c>
      <c r="Q241" s="253">
        <v>0</v>
      </c>
      <c r="R241" s="253">
        <f t="shared" si="5"/>
        <v>19317.366900000001</v>
      </c>
      <c r="S241" s="253">
        <v>0</v>
      </c>
      <c r="T241" s="253">
        <v>0</v>
      </c>
      <c r="U241" s="253">
        <v>0</v>
      </c>
      <c r="V241" s="253">
        <v>0</v>
      </c>
    </row>
    <row r="242" spans="1:22" s="204" customFormat="1" ht="15" customHeight="1" x14ac:dyDescent="0.25">
      <c r="A242" s="250" t="s">
        <v>4010</v>
      </c>
      <c r="B242" s="250">
        <v>2</v>
      </c>
      <c r="C242" s="250">
        <v>2</v>
      </c>
      <c r="D242" s="250" t="s">
        <v>4011</v>
      </c>
      <c r="E242" s="250" t="s">
        <v>4012</v>
      </c>
      <c r="F242" s="250">
        <v>287</v>
      </c>
      <c r="G242" s="250" t="s">
        <v>24</v>
      </c>
      <c r="H242" s="250">
        <v>1</v>
      </c>
      <c r="I242" s="251">
        <v>21501</v>
      </c>
      <c r="J242" s="250">
        <v>1</v>
      </c>
      <c r="K242" s="250">
        <v>20</v>
      </c>
      <c r="L242" s="250">
        <v>1</v>
      </c>
      <c r="M242" s="250">
        <v>1</v>
      </c>
      <c r="N242" s="250" t="s">
        <v>4013</v>
      </c>
      <c r="O242" s="250">
        <v>13</v>
      </c>
      <c r="P242" s="253">
        <v>2500</v>
      </c>
      <c r="Q242" s="253">
        <v>0</v>
      </c>
      <c r="R242" s="253">
        <f t="shared" si="5"/>
        <v>2500</v>
      </c>
      <c r="S242" s="253">
        <v>2149</v>
      </c>
      <c r="T242" s="253">
        <v>2149</v>
      </c>
      <c r="U242" s="253"/>
      <c r="V242" s="253"/>
    </row>
    <row r="243" spans="1:22" s="204" customFormat="1" ht="15" customHeight="1" x14ac:dyDescent="0.25">
      <c r="A243" s="250" t="s">
        <v>4014</v>
      </c>
      <c r="B243" s="250">
        <v>2</v>
      </c>
      <c r="C243" s="250">
        <v>2</v>
      </c>
      <c r="D243" s="250" t="s">
        <v>4011</v>
      </c>
      <c r="E243" s="250" t="s">
        <v>4012</v>
      </c>
      <c r="F243" s="250">
        <v>287</v>
      </c>
      <c r="G243" s="250" t="s">
        <v>24</v>
      </c>
      <c r="H243" s="250">
        <v>1</v>
      </c>
      <c r="I243" s="251">
        <v>21501</v>
      </c>
      <c r="J243" s="250">
        <v>1</v>
      </c>
      <c r="K243" s="250">
        <v>20</v>
      </c>
      <c r="L243" s="250">
        <v>1</v>
      </c>
      <c r="M243" s="250">
        <v>1</v>
      </c>
      <c r="N243" s="250" t="s">
        <v>4013</v>
      </c>
      <c r="O243" s="250">
        <v>13</v>
      </c>
      <c r="P243" s="253">
        <v>0</v>
      </c>
      <c r="Q243" s="253">
        <v>0</v>
      </c>
      <c r="R243" s="253">
        <f t="shared" si="5"/>
        <v>0</v>
      </c>
      <c r="S243" s="253">
        <v>0</v>
      </c>
      <c r="T243" s="253">
        <v>0</v>
      </c>
      <c r="U243" s="253">
        <v>0</v>
      </c>
      <c r="V243" s="253">
        <v>0</v>
      </c>
    </row>
    <row r="244" spans="1:22" s="204" customFormat="1" ht="15" customHeight="1" x14ac:dyDescent="0.25">
      <c r="A244" s="250" t="s">
        <v>4015</v>
      </c>
      <c r="B244" s="250">
        <v>2</v>
      </c>
      <c r="C244" s="250">
        <v>2</v>
      </c>
      <c r="D244" s="250" t="s">
        <v>4011</v>
      </c>
      <c r="E244" s="250" t="s">
        <v>4012</v>
      </c>
      <c r="F244" s="250">
        <v>448</v>
      </c>
      <c r="G244" s="250" t="s">
        <v>24</v>
      </c>
      <c r="H244" s="250">
        <v>1</v>
      </c>
      <c r="I244" s="251">
        <v>21501</v>
      </c>
      <c r="J244" s="250">
        <v>1</v>
      </c>
      <c r="K244" s="250">
        <v>20</v>
      </c>
      <c r="L244" s="250">
        <v>1</v>
      </c>
      <c r="M244" s="250">
        <v>1</v>
      </c>
      <c r="N244" s="250" t="s">
        <v>4013</v>
      </c>
      <c r="O244" s="252">
        <v>13</v>
      </c>
      <c r="P244" s="253">
        <v>0</v>
      </c>
      <c r="Q244" s="253">
        <v>0</v>
      </c>
      <c r="R244" s="253">
        <f t="shared" si="5"/>
        <v>0</v>
      </c>
      <c r="S244" s="253">
        <v>0</v>
      </c>
      <c r="T244" s="253">
        <v>0</v>
      </c>
      <c r="U244" s="253">
        <v>0</v>
      </c>
      <c r="V244" s="253">
        <v>0</v>
      </c>
    </row>
    <row r="245" spans="1:22" s="204" customFormat="1" ht="15" customHeight="1" x14ac:dyDescent="0.25">
      <c r="A245" s="250" t="s">
        <v>4018</v>
      </c>
      <c r="B245" s="250">
        <v>2</v>
      </c>
      <c r="C245" s="250">
        <v>2</v>
      </c>
      <c r="D245" s="250" t="s">
        <v>4011</v>
      </c>
      <c r="E245" s="250" t="s">
        <v>4012</v>
      </c>
      <c r="F245" s="250">
        <v>412</v>
      </c>
      <c r="G245" s="250" t="s">
        <v>24</v>
      </c>
      <c r="H245" s="250">
        <v>1</v>
      </c>
      <c r="I245" s="251">
        <v>21501</v>
      </c>
      <c r="J245" s="250">
        <v>1</v>
      </c>
      <c r="K245" s="250">
        <v>20</v>
      </c>
      <c r="L245" s="250">
        <v>1</v>
      </c>
      <c r="M245" s="250">
        <v>1</v>
      </c>
      <c r="N245" s="250" t="s">
        <v>4013</v>
      </c>
      <c r="O245" s="250">
        <v>13</v>
      </c>
      <c r="P245" s="253">
        <v>0</v>
      </c>
      <c r="Q245" s="253">
        <v>0</v>
      </c>
      <c r="R245" s="253">
        <f t="shared" si="5"/>
        <v>0</v>
      </c>
      <c r="S245" s="253">
        <v>0</v>
      </c>
      <c r="T245" s="253">
        <v>0</v>
      </c>
      <c r="U245" s="253">
        <v>0</v>
      </c>
      <c r="V245" s="253">
        <v>0</v>
      </c>
    </row>
    <row r="246" spans="1:22" s="204" customFormat="1" ht="15" customHeight="1" x14ac:dyDescent="0.25">
      <c r="A246" s="250" t="s">
        <v>4010</v>
      </c>
      <c r="B246" s="250">
        <v>2</v>
      </c>
      <c r="C246" s="250">
        <v>2</v>
      </c>
      <c r="D246" s="250" t="s">
        <v>4011</v>
      </c>
      <c r="E246" s="250" t="s">
        <v>4012</v>
      </c>
      <c r="F246" s="250">
        <v>287</v>
      </c>
      <c r="G246" s="250" t="s">
        <v>24</v>
      </c>
      <c r="H246" s="250">
        <v>1</v>
      </c>
      <c r="I246" s="251">
        <v>21601</v>
      </c>
      <c r="J246" s="250">
        <v>1</v>
      </c>
      <c r="K246" s="250">
        <v>20</v>
      </c>
      <c r="L246" s="250">
        <v>1</v>
      </c>
      <c r="M246" s="250">
        <v>1</v>
      </c>
      <c r="N246" s="250" t="s">
        <v>4013</v>
      </c>
      <c r="O246" s="252">
        <v>13</v>
      </c>
      <c r="P246" s="253">
        <v>0</v>
      </c>
      <c r="Q246" s="253">
        <v>0</v>
      </c>
      <c r="R246" s="253">
        <f t="shared" si="5"/>
        <v>0</v>
      </c>
      <c r="S246" s="253">
        <v>826.44500000000005</v>
      </c>
      <c r="T246" s="253">
        <v>826.44500000000005</v>
      </c>
      <c r="U246" s="253">
        <v>826.44500000000005</v>
      </c>
      <c r="V246" s="253">
        <v>826.44500000000005</v>
      </c>
    </row>
    <row r="247" spans="1:22" s="204" customFormat="1" ht="15" customHeight="1" x14ac:dyDescent="0.25">
      <c r="A247" s="250" t="s">
        <v>4014</v>
      </c>
      <c r="B247" s="250">
        <v>2</v>
      </c>
      <c r="C247" s="250">
        <v>2</v>
      </c>
      <c r="D247" s="250" t="s">
        <v>4011</v>
      </c>
      <c r="E247" s="250" t="s">
        <v>4012</v>
      </c>
      <c r="F247" s="250">
        <v>287</v>
      </c>
      <c r="G247" s="250" t="s">
        <v>24</v>
      </c>
      <c r="H247" s="250">
        <v>1</v>
      </c>
      <c r="I247" s="251">
        <v>21601</v>
      </c>
      <c r="J247" s="250">
        <v>1</v>
      </c>
      <c r="K247" s="250">
        <v>20</v>
      </c>
      <c r="L247" s="250">
        <v>1</v>
      </c>
      <c r="M247" s="250">
        <v>1</v>
      </c>
      <c r="N247" s="250" t="s">
        <v>4013</v>
      </c>
      <c r="O247" s="252">
        <v>13</v>
      </c>
      <c r="P247" s="253">
        <v>14058.7906</v>
      </c>
      <c r="Q247" s="253">
        <v>0</v>
      </c>
      <c r="R247" s="253">
        <f t="shared" si="5"/>
        <v>14058.7906</v>
      </c>
      <c r="S247" s="253">
        <v>11425.17</v>
      </c>
      <c r="T247" s="253">
        <v>11425.17</v>
      </c>
      <c r="U247" s="253">
        <v>11425.17</v>
      </c>
      <c r="V247" s="253">
        <v>11425.17</v>
      </c>
    </row>
    <row r="248" spans="1:22" s="204" customFormat="1" ht="15" customHeight="1" x14ac:dyDescent="0.25">
      <c r="A248" s="250" t="s">
        <v>4017</v>
      </c>
      <c r="B248" s="250">
        <v>2</v>
      </c>
      <c r="C248" s="250">
        <v>2</v>
      </c>
      <c r="D248" s="250" t="s">
        <v>4011</v>
      </c>
      <c r="E248" s="250" t="s">
        <v>4012</v>
      </c>
      <c r="F248" s="250">
        <v>273</v>
      </c>
      <c r="G248" s="250" t="s">
        <v>24</v>
      </c>
      <c r="H248" s="250">
        <v>1</v>
      </c>
      <c r="I248" s="251">
        <v>21601</v>
      </c>
      <c r="J248" s="250">
        <v>1</v>
      </c>
      <c r="K248" s="250">
        <v>20</v>
      </c>
      <c r="L248" s="250">
        <v>1</v>
      </c>
      <c r="M248" s="250">
        <v>1</v>
      </c>
      <c r="N248" s="250" t="s">
        <v>4013</v>
      </c>
      <c r="O248" s="252">
        <v>13</v>
      </c>
      <c r="P248" s="253">
        <v>0</v>
      </c>
      <c r="Q248" s="253">
        <v>0</v>
      </c>
      <c r="R248" s="253">
        <f t="shared" si="5"/>
        <v>0</v>
      </c>
      <c r="S248" s="253">
        <v>62.999599999999994</v>
      </c>
      <c r="T248" s="253">
        <v>62.999599999999994</v>
      </c>
      <c r="U248" s="253">
        <v>62.999599999999994</v>
      </c>
      <c r="V248" s="253">
        <v>62.999599999999994</v>
      </c>
    </row>
    <row r="249" spans="1:22" s="204" customFormat="1" ht="15" customHeight="1" x14ac:dyDescent="0.25">
      <c r="A249" s="250" t="s">
        <v>4017</v>
      </c>
      <c r="B249" s="250">
        <v>2</v>
      </c>
      <c r="C249" s="250">
        <v>2</v>
      </c>
      <c r="D249" s="250" t="s">
        <v>4011</v>
      </c>
      <c r="E249" s="250" t="s">
        <v>4012</v>
      </c>
      <c r="F249" s="250">
        <v>274</v>
      </c>
      <c r="G249" s="250" t="s">
        <v>24</v>
      </c>
      <c r="H249" s="250">
        <v>1</v>
      </c>
      <c r="I249" s="251">
        <v>21601</v>
      </c>
      <c r="J249" s="250">
        <v>1</v>
      </c>
      <c r="K249" s="250">
        <v>20</v>
      </c>
      <c r="L249" s="250">
        <v>1</v>
      </c>
      <c r="M249" s="250">
        <v>1</v>
      </c>
      <c r="N249" s="250" t="s">
        <v>4013</v>
      </c>
      <c r="O249" s="252">
        <v>13</v>
      </c>
      <c r="P249" s="253">
        <v>0</v>
      </c>
      <c r="Q249" s="253">
        <v>0</v>
      </c>
      <c r="R249" s="253">
        <f t="shared" si="5"/>
        <v>0</v>
      </c>
      <c r="S249" s="253">
        <v>62.999599999999994</v>
      </c>
      <c r="T249" s="253">
        <v>62.999599999999994</v>
      </c>
      <c r="U249" s="253">
        <v>62.999599999999994</v>
      </c>
      <c r="V249" s="253">
        <v>62.999599999999994</v>
      </c>
    </row>
    <row r="250" spans="1:22" s="204" customFormat="1" ht="15" customHeight="1" x14ac:dyDescent="0.25">
      <c r="A250" s="250" t="s">
        <v>4017</v>
      </c>
      <c r="B250" s="250">
        <v>2</v>
      </c>
      <c r="C250" s="250">
        <v>2</v>
      </c>
      <c r="D250" s="250" t="s">
        <v>4011</v>
      </c>
      <c r="E250" s="250" t="s">
        <v>4012</v>
      </c>
      <c r="F250" s="250">
        <v>448</v>
      </c>
      <c r="G250" s="250" t="s">
        <v>24</v>
      </c>
      <c r="H250" s="250">
        <v>1</v>
      </c>
      <c r="I250" s="251">
        <v>21601</v>
      </c>
      <c r="J250" s="250">
        <v>1</v>
      </c>
      <c r="K250" s="250">
        <v>20</v>
      </c>
      <c r="L250" s="250">
        <v>1</v>
      </c>
      <c r="M250" s="250">
        <v>1</v>
      </c>
      <c r="N250" s="250" t="s">
        <v>4013</v>
      </c>
      <c r="O250" s="252">
        <v>13</v>
      </c>
      <c r="P250" s="253">
        <v>0</v>
      </c>
      <c r="Q250" s="253">
        <v>0</v>
      </c>
      <c r="R250" s="253">
        <f t="shared" si="5"/>
        <v>0</v>
      </c>
      <c r="S250" s="253">
        <v>62.999599999999994</v>
      </c>
      <c r="T250" s="253">
        <v>62.999599999999994</v>
      </c>
      <c r="U250" s="253">
        <v>62.999599999999994</v>
      </c>
      <c r="V250" s="253">
        <v>62.999599999999994</v>
      </c>
    </row>
    <row r="251" spans="1:22" s="204" customFormat="1" ht="15" customHeight="1" x14ac:dyDescent="0.25">
      <c r="A251" s="250" t="s">
        <v>4010</v>
      </c>
      <c r="B251" s="250">
        <v>2</v>
      </c>
      <c r="C251" s="250">
        <v>2</v>
      </c>
      <c r="D251" s="250" t="s">
        <v>4011</v>
      </c>
      <c r="E251" s="250" t="s">
        <v>4012</v>
      </c>
      <c r="F251" s="250">
        <v>287</v>
      </c>
      <c r="G251" s="250" t="s">
        <v>24</v>
      </c>
      <c r="H251" s="250">
        <v>1</v>
      </c>
      <c r="I251" s="251">
        <v>21801</v>
      </c>
      <c r="J251" s="250">
        <v>1</v>
      </c>
      <c r="K251" s="250">
        <v>20</v>
      </c>
      <c r="L251" s="250">
        <v>1</v>
      </c>
      <c r="M251" s="250">
        <v>1</v>
      </c>
      <c r="N251" s="250" t="s">
        <v>4013</v>
      </c>
      <c r="O251" s="250">
        <v>13</v>
      </c>
      <c r="P251" s="253">
        <v>7054.279104761913</v>
      </c>
      <c r="Q251" s="253">
        <v>0</v>
      </c>
      <c r="R251" s="253">
        <f t="shared" si="5"/>
        <v>7054.279104761913</v>
      </c>
      <c r="S251" s="253">
        <v>5372</v>
      </c>
      <c r="T251" s="253">
        <v>5372</v>
      </c>
      <c r="U251" s="253">
        <v>5372</v>
      </c>
      <c r="V251" s="253">
        <v>5372</v>
      </c>
    </row>
    <row r="252" spans="1:22" s="204" customFormat="1" ht="15" customHeight="1" x14ac:dyDescent="0.25">
      <c r="A252" s="250" t="s">
        <v>4014</v>
      </c>
      <c r="B252" s="250">
        <v>2</v>
      </c>
      <c r="C252" s="250">
        <v>2</v>
      </c>
      <c r="D252" s="250" t="s">
        <v>4011</v>
      </c>
      <c r="E252" s="250" t="s">
        <v>4012</v>
      </c>
      <c r="F252" s="250">
        <v>287</v>
      </c>
      <c r="G252" s="250" t="s">
        <v>24</v>
      </c>
      <c r="H252" s="250">
        <v>1</v>
      </c>
      <c r="I252" s="251">
        <v>21801</v>
      </c>
      <c r="J252" s="250">
        <v>1</v>
      </c>
      <c r="K252" s="250">
        <v>20</v>
      </c>
      <c r="L252" s="250">
        <v>1</v>
      </c>
      <c r="M252" s="250">
        <v>1</v>
      </c>
      <c r="N252" s="250" t="s">
        <v>4013</v>
      </c>
      <c r="O252" s="250">
        <v>13</v>
      </c>
      <c r="P252" s="253">
        <v>22169.212816179213</v>
      </c>
      <c r="Q252" s="253">
        <v>0</v>
      </c>
      <c r="R252" s="253">
        <f t="shared" si="5"/>
        <v>22169.212816179213</v>
      </c>
      <c r="S252" s="253">
        <v>16281</v>
      </c>
      <c r="T252" s="253">
        <v>16281</v>
      </c>
      <c r="U252" s="253">
        <v>16281</v>
      </c>
      <c r="V252" s="253">
        <v>16281</v>
      </c>
    </row>
    <row r="253" spans="1:22" s="204" customFormat="1" ht="15" customHeight="1" x14ac:dyDescent="0.25">
      <c r="A253" s="250" t="s">
        <v>4015</v>
      </c>
      <c r="B253" s="250">
        <v>2</v>
      </c>
      <c r="C253" s="250">
        <v>2</v>
      </c>
      <c r="D253" s="250" t="s">
        <v>4011</v>
      </c>
      <c r="E253" s="250" t="s">
        <v>4012</v>
      </c>
      <c r="F253" s="250">
        <v>448</v>
      </c>
      <c r="G253" s="250" t="s">
        <v>24</v>
      </c>
      <c r="H253" s="250">
        <v>1</v>
      </c>
      <c r="I253" s="251">
        <v>21801</v>
      </c>
      <c r="J253" s="250">
        <v>1</v>
      </c>
      <c r="K253" s="250">
        <v>20</v>
      </c>
      <c r="L253" s="250">
        <v>1</v>
      </c>
      <c r="M253" s="250">
        <v>1</v>
      </c>
      <c r="N253" s="250" t="s">
        <v>4013</v>
      </c>
      <c r="O253" s="250">
        <v>13</v>
      </c>
      <c r="P253" s="253">
        <v>8998.6070825148126</v>
      </c>
      <c r="Q253" s="253">
        <v>0</v>
      </c>
      <c r="R253" s="253">
        <f t="shared" si="5"/>
        <v>8998.6070825148126</v>
      </c>
      <c r="S253" s="253">
        <v>7291</v>
      </c>
      <c r="T253" s="253">
        <v>7291</v>
      </c>
      <c r="U253" s="253">
        <v>7291</v>
      </c>
      <c r="V253" s="253">
        <v>7291</v>
      </c>
    </row>
    <row r="254" spans="1:22" s="204" customFormat="1" ht="15" customHeight="1" x14ac:dyDescent="0.25">
      <c r="A254" s="250" t="s">
        <v>4016</v>
      </c>
      <c r="B254" s="250">
        <v>2</v>
      </c>
      <c r="C254" s="250">
        <v>2</v>
      </c>
      <c r="D254" s="250" t="s">
        <v>4011</v>
      </c>
      <c r="E254" s="250" t="s">
        <v>4012</v>
      </c>
      <c r="F254" s="250">
        <v>448</v>
      </c>
      <c r="G254" s="250" t="s">
        <v>24</v>
      </c>
      <c r="H254" s="250">
        <v>1</v>
      </c>
      <c r="I254" s="251">
        <v>21801</v>
      </c>
      <c r="J254" s="250">
        <v>1</v>
      </c>
      <c r="K254" s="250">
        <v>20</v>
      </c>
      <c r="L254" s="250">
        <v>1</v>
      </c>
      <c r="M254" s="250">
        <v>1</v>
      </c>
      <c r="N254" s="250" t="s">
        <v>4013</v>
      </c>
      <c r="O254" s="250">
        <v>13</v>
      </c>
      <c r="P254" s="253">
        <v>21000.000660225203</v>
      </c>
      <c r="Q254" s="253">
        <v>0</v>
      </c>
      <c r="R254" s="253">
        <f t="shared" si="5"/>
        <v>21000.000660225203</v>
      </c>
      <c r="S254" s="253">
        <v>9401</v>
      </c>
      <c r="T254" s="253">
        <v>9401</v>
      </c>
      <c r="U254" s="253">
        <v>9401</v>
      </c>
      <c r="V254" s="253">
        <v>9401</v>
      </c>
    </row>
    <row r="255" spans="1:22" s="204" customFormat="1" ht="15" customHeight="1" x14ac:dyDescent="0.25">
      <c r="A255" s="250" t="s">
        <v>4017</v>
      </c>
      <c r="B255" s="250">
        <v>2</v>
      </c>
      <c r="C255" s="250">
        <v>2</v>
      </c>
      <c r="D255" s="250" t="s">
        <v>4011</v>
      </c>
      <c r="E255" s="250" t="s">
        <v>4012</v>
      </c>
      <c r="F255" s="250">
        <v>273</v>
      </c>
      <c r="G255" s="250" t="s">
        <v>24</v>
      </c>
      <c r="H255" s="250">
        <v>1</v>
      </c>
      <c r="I255" s="251">
        <v>21801</v>
      </c>
      <c r="J255" s="250">
        <v>1</v>
      </c>
      <c r="K255" s="250">
        <v>20</v>
      </c>
      <c r="L255" s="250">
        <v>1</v>
      </c>
      <c r="M255" s="250">
        <v>1</v>
      </c>
      <c r="N255" s="250" t="s">
        <v>4013</v>
      </c>
      <c r="O255" s="250">
        <v>13</v>
      </c>
      <c r="P255" s="253">
        <v>3333.3333333333335</v>
      </c>
      <c r="Q255" s="253">
        <v>0</v>
      </c>
      <c r="R255" s="253">
        <f t="shared" si="5"/>
        <v>3333.3333333333335</v>
      </c>
      <c r="S255" s="253">
        <v>2686</v>
      </c>
      <c r="T255" s="253">
        <v>2686</v>
      </c>
      <c r="U255" s="253">
        <v>2686</v>
      </c>
      <c r="V255" s="253">
        <v>2686</v>
      </c>
    </row>
    <row r="256" spans="1:22" s="204" customFormat="1" ht="15" customHeight="1" x14ac:dyDescent="0.25">
      <c r="A256" s="250" t="s">
        <v>4017</v>
      </c>
      <c r="B256" s="250">
        <v>2</v>
      </c>
      <c r="C256" s="250">
        <v>2</v>
      </c>
      <c r="D256" s="250" t="s">
        <v>4011</v>
      </c>
      <c r="E256" s="250" t="s">
        <v>4012</v>
      </c>
      <c r="F256" s="250">
        <v>274</v>
      </c>
      <c r="G256" s="250" t="s">
        <v>24</v>
      </c>
      <c r="H256" s="250">
        <v>1</v>
      </c>
      <c r="I256" s="251">
        <v>21801</v>
      </c>
      <c r="J256" s="250">
        <v>1</v>
      </c>
      <c r="K256" s="250">
        <v>20</v>
      </c>
      <c r="L256" s="250">
        <v>1</v>
      </c>
      <c r="M256" s="250">
        <v>1</v>
      </c>
      <c r="N256" s="250" t="s">
        <v>4013</v>
      </c>
      <c r="O256" s="252">
        <v>13</v>
      </c>
      <c r="P256" s="253">
        <v>3333.3333333333335</v>
      </c>
      <c r="Q256" s="253">
        <v>0</v>
      </c>
      <c r="R256" s="253">
        <f t="shared" si="5"/>
        <v>3333.3333333333335</v>
      </c>
      <c r="S256" s="253">
        <v>2686</v>
      </c>
      <c r="T256" s="253">
        <v>2686</v>
      </c>
      <c r="U256" s="253">
        <v>2686</v>
      </c>
      <c r="V256" s="253">
        <v>2686</v>
      </c>
    </row>
    <row r="257" spans="1:22" s="204" customFormat="1" ht="15" customHeight="1" x14ac:dyDescent="0.25">
      <c r="A257" s="250" t="s">
        <v>4017</v>
      </c>
      <c r="B257" s="250">
        <v>2</v>
      </c>
      <c r="C257" s="250">
        <v>2</v>
      </c>
      <c r="D257" s="250" t="s">
        <v>4011</v>
      </c>
      <c r="E257" s="250" t="s">
        <v>4012</v>
      </c>
      <c r="F257" s="250">
        <v>448</v>
      </c>
      <c r="G257" s="250" t="s">
        <v>24</v>
      </c>
      <c r="H257" s="250">
        <v>1</v>
      </c>
      <c r="I257" s="251">
        <v>21801</v>
      </c>
      <c r="J257" s="250">
        <v>1</v>
      </c>
      <c r="K257" s="250">
        <v>20</v>
      </c>
      <c r="L257" s="250">
        <v>1</v>
      </c>
      <c r="M257" s="250">
        <v>1</v>
      </c>
      <c r="N257" s="250" t="s">
        <v>4013</v>
      </c>
      <c r="O257" s="250">
        <v>13</v>
      </c>
      <c r="P257" s="253">
        <v>3333.3333333333335</v>
      </c>
      <c r="Q257" s="253">
        <v>0</v>
      </c>
      <c r="R257" s="253">
        <f t="shared" si="5"/>
        <v>3333.3333333333335</v>
      </c>
      <c r="S257" s="253">
        <v>2686</v>
      </c>
      <c r="T257" s="253">
        <v>2686</v>
      </c>
      <c r="U257" s="253">
        <v>2686</v>
      </c>
      <c r="V257" s="253">
        <v>2686</v>
      </c>
    </row>
    <row r="258" spans="1:22" s="204" customFormat="1" ht="15" customHeight="1" x14ac:dyDescent="0.25">
      <c r="A258" s="250" t="s">
        <v>4018</v>
      </c>
      <c r="B258" s="250">
        <v>2</v>
      </c>
      <c r="C258" s="250">
        <v>2</v>
      </c>
      <c r="D258" s="250" t="s">
        <v>4011</v>
      </c>
      <c r="E258" s="250" t="s">
        <v>4012</v>
      </c>
      <c r="F258" s="250">
        <v>412</v>
      </c>
      <c r="G258" s="250" t="s">
        <v>24</v>
      </c>
      <c r="H258" s="250">
        <v>1</v>
      </c>
      <c r="I258" s="251">
        <v>21801</v>
      </c>
      <c r="J258" s="250">
        <v>1</v>
      </c>
      <c r="K258" s="250">
        <v>20</v>
      </c>
      <c r="L258" s="250">
        <v>1</v>
      </c>
      <c r="M258" s="250">
        <v>1</v>
      </c>
      <c r="N258" s="250" t="s">
        <v>4013</v>
      </c>
      <c r="O258" s="250">
        <v>13</v>
      </c>
      <c r="P258" s="253">
        <v>968.41815609070841</v>
      </c>
      <c r="Q258" s="253">
        <v>0</v>
      </c>
      <c r="R258" s="253">
        <f t="shared" si="5"/>
        <v>968.41815609070841</v>
      </c>
      <c r="S258" s="253">
        <v>0</v>
      </c>
      <c r="T258" s="253">
        <v>0</v>
      </c>
      <c r="U258" s="253">
        <v>0</v>
      </c>
      <c r="V258" s="253">
        <v>0</v>
      </c>
    </row>
    <row r="259" spans="1:22" s="204" customFormat="1" ht="15" customHeight="1" x14ac:dyDescent="0.25">
      <c r="A259" s="250" t="s">
        <v>4010</v>
      </c>
      <c r="B259" s="250">
        <v>2</v>
      </c>
      <c r="C259" s="250">
        <v>2</v>
      </c>
      <c r="D259" s="250" t="s">
        <v>4011</v>
      </c>
      <c r="E259" s="250" t="s">
        <v>4012</v>
      </c>
      <c r="F259" s="250">
        <v>287</v>
      </c>
      <c r="G259" s="250" t="s">
        <v>24</v>
      </c>
      <c r="H259" s="250">
        <v>1</v>
      </c>
      <c r="I259" s="251">
        <v>22101</v>
      </c>
      <c r="J259" s="250">
        <v>1</v>
      </c>
      <c r="K259" s="250">
        <v>20</v>
      </c>
      <c r="L259" s="250">
        <v>1</v>
      </c>
      <c r="M259" s="250">
        <v>1</v>
      </c>
      <c r="N259" s="250" t="s">
        <v>4013</v>
      </c>
      <c r="O259" s="252">
        <v>13</v>
      </c>
      <c r="P259" s="253">
        <v>23488.794399999999</v>
      </c>
      <c r="Q259" s="253">
        <v>0</v>
      </c>
      <c r="R259" s="253">
        <f t="shared" si="5"/>
        <v>23488.794399999999</v>
      </c>
      <c r="S259" s="253">
        <v>23348.148642398002</v>
      </c>
      <c r="T259" s="253">
        <f>19655.178642398+3692.97</f>
        <v>23348.148642398002</v>
      </c>
      <c r="U259" s="253">
        <v>23348.148642398002</v>
      </c>
      <c r="V259" s="253">
        <v>20272.296621130081</v>
      </c>
    </row>
    <row r="260" spans="1:22" s="204" customFormat="1" ht="15" customHeight="1" x14ac:dyDescent="0.25">
      <c r="A260" s="250" t="s">
        <v>4014</v>
      </c>
      <c r="B260" s="250">
        <v>2</v>
      </c>
      <c r="C260" s="250">
        <v>2</v>
      </c>
      <c r="D260" s="250" t="s">
        <v>4011</v>
      </c>
      <c r="E260" s="250" t="s">
        <v>4012</v>
      </c>
      <c r="F260" s="250">
        <v>287</v>
      </c>
      <c r="G260" s="250" t="s">
        <v>24</v>
      </c>
      <c r="H260" s="250">
        <v>1</v>
      </c>
      <c r="I260" s="251">
        <v>22101</v>
      </c>
      <c r="J260" s="250">
        <v>1</v>
      </c>
      <c r="K260" s="250">
        <v>20</v>
      </c>
      <c r="L260" s="250">
        <v>1</v>
      </c>
      <c r="M260" s="250">
        <v>1</v>
      </c>
      <c r="N260" s="250" t="s">
        <v>4013</v>
      </c>
      <c r="O260" s="252">
        <v>13</v>
      </c>
      <c r="P260" s="253">
        <v>72041.023600000015</v>
      </c>
      <c r="Q260" s="253">
        <v>0</v>
      </c>
      <c r="R260" s="253">
        <f t="shared" si="5"/>
        <v>72041.023600000015</v>
      </c>
      <c r="S260" s="253">
        <v>50267.570020046354</v>
      </c>
      <c r="T260" s="253">
        <v>50267.570020046354</v>
      </c>
      <c r="U260" s="253">
        <v>50267.570020046354</v>
      </c>
      <c r="V260" s="253">
        <v>43645.391567335158</v>
      </c>
    </row>
    <row r="261" spans="1:22" s="204" customFormat="1" ht="15" customHeight="1" x14ac:dyDescent="0.25">
      <c r="A261" s="250" t="s">
        <v>4015</v>
      </c>
      <c r="B261" s="250">
        <v>2</v>
      </c>
      <c r="C261" s="250">
        <v>2</v>
      </c>
      <c r="D261" s="250" t="s">
        <v>4011</v>
      </c>
      <c r="E261" s="250" t="s">
        <v>4012</v>
      </c>
      <c r="F261" s="250">
        <v>448</v>
      </c>
      <c r="G261" s="250" t="s">
        <v>24</v>
      </c>
      <c r="H261" s="250">
        <v>1</v>
      </c>
      <c r="I261" s="251">
        <v>22101</v>
      </c>
      <c r="J261" s="250">
        <v>1</v>
      </c>
      <c r="K261" s="250">
        <v>20</v>
      </c>
      <c r="L261" s="250">
        <v>1</v>
      </c>
      <c r="M261" s="250">
        <v>1</v>
      </c>
      <c r="N261" s="250" t="s">
        <v>4013</v>
      </c>
      <c r="O261" s="250">
        <v>13</v>
      </c>
      <c r="P261" s="253">
        <v>7697.3519999999999</v>
      </c>
      <c r="Q261" s="253">
        <v>0</v>
      </c>
      <c r="R261" s="253">
        <f t="shared" ref="R261:R324" si="6">P261+Q261</f>
        <v>7697.3519999999999</v>
      </c>
      <c r="S261" s="253">
        <v>3889.3958127169076</v>
      </c>
      <c r="T261" s="253">
        <v>3889.3958127169076</v>
      </c>
      <c r="U261" s="253">
        <v>3889.3958127169076</v>
      </c>
      <c r="V261" s="253">
        <v>3377.0123190495656</v>
      </c>
    </row>
    <row r="262" spans="1:22" s="204" customFormat="1" ht="15" customHeight="1" x14ac:dyDescent="0.25">
      <c r="A262" s="250" t="s">
        <v>4016</v>
      </c>
      <c r="B262" s="250">
        <v>2</v>
      </c>
      <c r="C262" s="250">
        <v>2</v>
      </c>
      <c r="D262" s="250" t="s">
        <v>4011</v>
      </c>
      <c r="E262" s="250" t="s">
        <v>4012</v>
      </c>
      <c r="F262" s="250">
        <v>448</v>
      </c>
      <c r="G262" s="250" t="s">
        <v>24</v>
      </c>
      <c r="H262" s="250">
        <v>1</v>
      </c>
      <c r="I262" s="251">
        <v>22101</v>
      </c>
      <c r="J262" s="250">
        <v>1</v>
      </c>
      <c r="K262" s="250">
        <v>20</v>
      </c>
      <c r="L262" s="250">
        <v>1</v>
      </c>
      <c r="M262" s="250">
        <v>1</v>
      </c>
      <c r="N262" s="250" t="s">
        <v>4013</v>
      </c>
      <c r="O262" s="252">
        <v>13</v>
      </c>
      <c r="P262" s="253">
        <v>2916.9504000000002</v>
      </c>
      <c r="Q262" s="253"/>
      <c r="R262" s="253">
        <f t="shared" si="6"/>
        <v>2916.9504000000002</v>
      </c>
      <c r="S262" s="253">
        <v>1513.8654901209045</v>
      </c>
      <c r="T262" s="253">
        <v>1513.8654901209045</v>
      </c>
      <c r="U262" s="253">
        <v>1513.8654901209045</v>
      </c>
      <c r="V262" s="253">
        <v>1314.4309953764043</v>
      </c>
    </row>
    <row r="263" spans="1:22" s="204" customFormat="1" ht="15" customHeight="1" x14ac:dyDescent="0.25">
      <c r="A263" s="250" t="s">
        <v>4017</v>
      </c>
      <c r="B263" s="250">
        <v>2</v>
      </c>
      <c r="C263" s="250">
        <v>2</v>
      </c>
      <c r="D263" s="250" t="s">
        <v>4011</v>
      </c>
      <c r="E263" s="250" t="s">
        <v>4012</v>
      </c>
      <c r="F263" s="250">
        <v>273</v>
      </c>
      <c r="G263" s="250" t="s">
        <v>24</v>
      </c>
      <c r="H263" s="250">
        <v>1</v>
      </c>
      <c r="I263" s="251">
        <v>22101</v>
      </c>
      <c r="J263" s="250">
        <v>1</v>
      </c>
      <c r="K263" s="250">
        <v>20</v>
      </c>
      <c r="L263" s="250">
        <v>1</v>
      </c>
      <c r="M263" s="250">
        <v>1</v>
      </c>
      <c r="N263" s="250" t="s">
        <v>4013</v>
      </c>
      <c r="O263" s="252">
        <v>13</v>
      </c>
      <c r="P263" s="253">
        <f>3243.144/3</f>
        <v>1081.048</v>
      </c>
      <c r="Q263" s="253">
        <v>0</v>
      </c>
      <c r="R263" s="253">
        <f t="shared" si="6"/>
        <v>1081.048</v>
      </c>
      <c r="S263" s="253">
        <v>1235.6564642235169</v>
      </c>
      <c r="T263" s="253">
        <v>1235.6564642235169</v>
      </c>
      <c r="U263" s="253">
        <v>1235.6564642235169</v>
      </c>
      <c r="V263" s="253">
        <v>1072.8728323695987</v>
      </c>
    </row>
    <row r="264" spans="1:22" s="204" customFormat="1" ht="15" customHeight="1" x14ac:dyDescent="0.25">
      <c r="A264" s="250" t="s">
        <v>4017</v>
      </c>
      <c r="B264" s="250">
        <v>2</v>
      </c>
      <c r="C264" s="250">
        <v>2</v>
      </c>
      <c r="D264" s="250" t="s">
        <v>4011</v>
      </c>
      <c r="E264" s="250" t="s">
        <v>4012</v>
      </c>
      <c r="F264" s="250">
        <v>274</v>
      </c>
      <c r="G264" s="250" t="s">
        <v>24</v>
      </c>
      <c r="H264" s="250">
        <v>1</v>
      </c>
      <c r="I264" s="251">
        <v>22101</v>
      </c>
      <c r="J264" s="250">
        <v>1</v>
      </c>
      <c r="K264" s="250">
        <v>20</v>
      </c>
      <c r="L264" s="250">
        <v>1</v>
      </c>
      <c r="M264" s="250">
        <v>1</v>
      </c>
      <c r="N264" s="250" t="s">
        <v>4013</v>
      </c>
      <c r="O264" s="250">
        <v>13</v>
      </c>
      <c r="P264" s="253">
        <v>1081.048</v>
      </c>
      <c r="Q264" s="253">
        <v>0</v>
      </c>
      <c r="R264" s="253">
        <f t="shared" si="6"/>
        <v>1081.048</v>
      </c>
      <c r="S264" s="253">
        <v>1235.6564642235169</v>
      </c>
      <c r="T264" s="253">
        <v>1235.6564642235169</v>
      </c>
      <c r="U264" s="253">
        <v>1235.6564642235169</v>
      </c>
      <c r="V264" s="253">
        <v>1072.8728323695987</v>
      </c>
    </row>
    <row r="265" spans="1:22" s="204" customFormat="1" ht="15" customHeight="1" x14ac:dyDescent="0.25">
      <c r="A265" s="250" t="s">
        <v>4017</v>
      </c>
      <c r="B265" s="250">
        <v>2</v>
      </c>
      <c r="C265" s="250">
        <v>2</v>
      </c>
      <c r="D265" s="250" t="s">
        <v>4011</v>
      </c>
      <c r="E265" s="250" t="s">
        <v>4012</v>
      </c>
      <c r="F265" s="250">
        <v>448</v>
      </c>
      <c r="G265" s="250" t="s">
        <v>24</v>
      </c>
      <c r="H265" s="250">
        <v>1</v>
      </c>
      <c r="I265" s="251">
        <v>22101</v>
      </c>
      <c r="J265" s="250">
        <v>1</v>
      </c>
      <c r="K265" s="250">
        <v>20</v>
      </c>
      <c r="L265" s="250">
        <v>1</v>
      </c>
      <c r="M265" s="250">
        <v>1</v>
      </c>
      <c r="N265" s="250" t="s">
        <v>4013</v>
      </c>
      <c r="O265" s="252">
        <v>13</v>
      </c>
      <c r="P265" s="253">
        <v>1081.048</v>
      </c>
      <c r="Q265" s="253">
        <v>0</v>
      </c>
      <c r="R265" s="253">
        <f t="shared" si="6"/>
        <v>1081.048</v>
      </c>
      <c r="S265" s="253">
        <v>1235.6564642235169</v>
      </c>
      <c r="T265" s="253">
        <v>1235.6564642235169</v>
      </c>
      <c r="U265" s="253">
        <v>1235.6564642235169</v>
      </c>
      <c r="V265" s="253">
        <v>1072.8728323695987</v>
      </c>
    </row>
    <row r="266" spans="1:22" s="204" customFormat="1" ht="15" customHeight="1" x14ac:dyDescent="0.25">
      <c r="A266" s="250" t="s">
        <v>4018</v>
      </c>
      <c r="B266" s="250">
        <v>2</v>
      </c>
      <c r="C266" s="250">
        <v>2</v>
      </c>
      <c r="D266" s="250" t="s">
        <v>4011</v>
      </c>
      <c r="E266" s="250" t="s">
        <v>4012</v>
      </c>
      <c r="F266" s="250">
        <v>412</v>
      </c>
      <c r="G266" s="250" t="s">
        <v>24</v>
      </c>
      <c r="H266" s="250">
        <v>1</v>
      </c>
      <c r="I266" s="251">
        <v>22101</v>
      </c>
      <c r="J266" s="250">
        <v>1</v>
      </c>
      <c r="K266" s="250">
        <v>20</v>
      </c>
      <c r="L266" s="250">
        <v>1</v>
      </c>
      <c r="M266" s="250">
        <v>1</v>
      </c>
      <c r="N266" s="250" t="s">
        <v>4013</v>
      </c>
      <c r="O266" s="252">
        <v>13</v>
      </c>
      <c r="P266" s="253">
        <v>5000</v>
      </c>
      <c r="Q266" s="253">
        <v>0</v>
      </c>
      <c r="R266" s="253">
        <f t="shared" si="6"/>
        <v>5000</v>
      </c>
      <c r="S266" s="253">
        <v>0</v>
      </c>
      <c r="T266" s="253">
        <v>0</v>
      </c>
      <c r="U266" s="253">
        <v>0</v>
      </c>
      <c r="V266" s="253">
        <v>0</v>
      </c>
    </row>
    <row r="267" spans="1:22" s="204" customFormat="1" ht="15" customHeight="1" x14ac:dyDescent="0.25">
      <c r="A267" s="250" t="s">
        <v>4014</v>
      </c>
      <c r="B267" s="250">
        <v>2</v>
      </c>
      <c r="C267" s="250">
        <v>2</v>
      </c>
      <c r="D267" s="250" t="s">
        <v>4011</v>
      </c>
      <c r="E267" s="250" t="s">
        <v>4012</v>
      </c>
      <c r="F267" s="250">
        <v>287</v>
      </c>
      <c r="G267" s="250" t="s">
        <v>24</v>
      </c>
      <c r="H267" s="250">
        <v>1</v>
      </c>
      <c r="I267" s="251">
        <v>22106</v>
      </c>
      <c r="J267" s="250">
        <v>1</v>
      </c>
      <c r="K267" s="250">
        <v>20</v>
      </c>
      <c r="L267" s="250">
        <v>1</v>
      </c>
      <c r="M267" s="250">
        <v>1</v>
      </c>
      <c r="N267" s="250" t="s">
        <v>4013</v>
      </c>
      <c r="O267" s="250">
        <v>13</v>
      </c>
      <c r="P267" s="253">
        <v>25000</v>
      </c>
      <c r="Q267" s="253">
        <v>0</v>
      </c>
      <c r="R267" s="253">
        <f t="shared" si="6"/>
        <v>25000</v>
      </c>
      <c r="S267" s="253">
        <v>11152</v>
      </c>
      <c r="T267" s="253">
        <v>11152</v>
      </c>
      <c r="U267" s="253">
        <v>11152</v>
      </c>
      <c r="V267" s="253">
        <v>9184</v>
      </c>
    </row>
    <row r="268" spans="1:22" s="204" customFormat="1" ht="15" customHeight="1" x14ac:dyDescent="0.25">
      <c r="A268" s="250" t="s">
        <v>4010</v>
      </c>
      <c r="B268" s="250">
        <v>2</v>
      </c>
      <c r="C268" s="250">
        <v>2</v>
      </c>
      <c r="D268" s="250" t="s">
        <v>4011</v>
      </c>
      <c r="E268" s="250" t="s">
        <v>4012</v>
      </c>
      <c r="F268" s="250">
        <v>287</v>
      </c>
      <c r="G268" s="250" t="s">
        <v>24</v>
      </c>
      <c r="H268" s="250">
        <v>1</v>
      </c>
      <c r="I268" s="251">
        <v>22301</v>
      </c>
      <c r="J268" s="250">
        <v>1</v>
      </c>
      <c r="K268" s="250">
        <v>20</v>
      </c>
      <c r="L268" s="250">
        <v>1</v>
      </c>
      <c r="M268" s="250">
        <v>1</v>
      </c>
      <c r="N268" s="250" t="s">
        <v>4013</v>
      </c>
      <c r="O268" s="250">
        <v>13</v>
      </c>
      <c r="P268" s="253">
        <v>0</v>
      </c>
      <c r="Q268" s="253">
        <v>0</v>
      </c>
      <c r="R268" s="253">
        <f t="shared" si="6"/>
        <v>0</v>
      </c>
      <c r="S268" s="253">
        <v>0</v>
      </c>
      <c r="T268" s="253">
        <v>0</v>
      </c>
      <c r="U268" s="253">
        <v>0</v>
      </c>
      <c r="V268" s="253">
        <v>0</v>
      </c>
    </row>
    <row r="269" spans="1:22" s="204" customFormat="1" ht="15" customHeight="1" x14ac:dyDescent="0.25">
      <c r="A269" s="250" t="s">
        <v>4014</v>
      </c>
      <c r="B269" s="250">
        <v>2</v>
      </c>
      <c r="C269" s="250">
        <v>2</v>
      </c>
      <c r="D269" s="250" t="s">
        <v>4011</v>
      </c>
      <c r="E269" s="250" t="s">
        <v>4012</v>
      </c>
      <c r="F269" s="250">
        <v>287</v>
      </c>
      <c r="G269" s="250" t="s">
        <v>24</v>
      </c>
      <c r="H269" s="250">
        <v>1</v>
      </c>
      <c r="I269" s="251">
        <v>22301</v>
      </c>
      <c r="J269" s="250">
        <v>1</v>
      </c>
      <c r="K269" s="250">
        <v>20</v>
      </c>
      <c r="L269" s="250">
        <v>1</v>
      </c>
      <c r="M269" s="250">
        <v>1</v>
      </c>
      <c r="N269" s="250" t="s">
        <v>4013</v>
      </c>
      <c r="O269" s="252">
        <v>13</v>
      </c>
      <c r="P269" s="253">
        <v>5063.6517999999996</v>
      </c>
      <c r="Q269" s="253">
        <v>0</v>
      </c>
      <c r="R269" s="253">
        <f t="shared" si="6"/>
        <v>5063.6517999999996</v>
      </c>
      <c r="S269" s="253">
        <v>0</v>
      </c>
      <c r="T269" s="253">
        <v>0</v>
      </c>
      <c r="U269" s="253">
        <v>0</v>
      </c>
      <c r="V269" s="253">
        <v>0</v>
      </c>
    </row>
    <row r="270" spans="1:22" s="204" customFormat="1" ht="15" customHeight="1" x14ac:dyDescent="0.25">
      <c r="A270" s="250" t="s">
        <v>4017</v>
      </c>
      <c r="B270" s="250">
        <v>2</v>
      </c>
      <c r="C270" s="250">
        <v>2</v>
      </c>
      <c r="D270" s="250" t="s">
        <v>4011</v>
      </c>
      <c r="E270" s="250" t="s">
        <v>4012</v>
      </c>
      <c r="F270" s="250">
        <v>273</v>
      </c>
      <c r="G270" s="250" t="s">
        <v>24</v>
      </c>
      <c r="H270" s="250">
        <v>1</v>
      </c>
      <c r="I270" s="251">
        <v>22301</v>
      </c>
      <c r="J270" s="250">
        <v>1</v>
      </c>
      <c r="K270" s="250">
        <v>20</v>
      </c>
      <c r="L270" s="250">
        <v>1</v>
      </c>
      <c r="M270" s="250">
        <v>1</v>
      </c>
      <c r="N270" s="250" t="s">
        <v>4013</v>
      </c>
      <c r="O270" s="250">
        <v>13</v>
      </c>
      <c r="P270" s="253">
        <v>0</v>
      </c>
      <c r="Q270" s="253">
        <v>0</v>
      </c>
      <c r="R270" s="253">
        <f t="shared" si="6"/>
        <v>0</v>
      </c>
      <c r="S270" s="253">
        <v>149.66706666666667</v>
      </c>
      <c r="T270" s="253">
        <v>149.66706666666667</v>
      </c>
      <c r="U270" s="253">
        <v>149.66706666666667</v>
      </c>
      <c r="V270" s="253">
        <v>149.66706666666667</v>
      </c>
    </row>
    <row r="271" spans="1:22" s="204" customFormat="1" ht="15" customHeight="1" x14ac:dyDescent="0.25">
      <c r="A271" s="250" t="s">
        <v>4017</v>
      </c>
      <c r="B271" s="250">
        <v>2</v>
      </c>
      <c r="C271" s="250">
        <v>2</v>
      </c>
      <c r="D271" s="250" t="s">
        <v>4011</v>
      </c>
      <c r="E271" s="250" t="s">
        <v>4012</v>
      </c>
      <c r="F271" s="250">
        <v>274</v>
      </c>
      <c r="G271" s="250" t="s">
        <v>24</v>
      </c>
      <c r="H271" s="250">
        <v>1</v>
      </c>
      <c r="I271" s="251">
        <v>22301</v>
      </c>
      <c r="J271" s="250">
        <v>1</v>
      </c>
      <c r="K271" s="250">
        <v>20</v>
      </c>
      <c r="L271" s="250">
        <v>1</v>
      </c>
      <c r="M271" s="250">
        <v>1</v>
      </c>
      <c r="N271" s="250" t="s">
        <v>4013</v>
      </c>
      <c r="O271" s="252">
        <v>13</v>
      </c>
      <c r="P271" s="253">
        <v>0</v>
      </c>
      <c r="Q271" s="253">
        <v>0</v>
      </c>
      <c r="R271" s="253">
        <f t="shared" si="6"/>
        <v>0</v>
      </c>
      <c r="S271" s="253">
        <v>149.66706666666667</v>
      </c>
      <c r="T271" s="253">
        <v>149.66706666666667</v>
      </c>
      <c r="U271" s="253">
        <v>149.66706666666667</v>
      </c>
      <c r="V271" s="253">
        <v>149.66706666666667</v>
      </c>
    </row>
    <row r="272" spans="1:22" s="204" customFormat="1" ht="15" customHeight="1" x14ac:dyDescent="0.25">
      <c r="A272" s="250" t="s">
        <v>4017</v>
      </c>
      <c r="B272" s="250">
        <v>2</v>
      </c>
      <c r="C272" s="250">
        <v>2</v>
      </c>
      <c r="D272" s="250" t="s">
        <v>4011</v>
      </c>
      <c r="E272" s="250" t="s">
        <v>4012</v>
      </c>
      <c r="F272" s="250">
        <v>448</v>
      </c>
      <c r="G272" s="250" t="s">
        <v>24</v>
      </c>
      <c r="H272" s="250">
        <v>1</v>
      </c>
      <c r="I272" s="251">
        <v>22301</v>
      </c>
      <c r="J272" s="250">
        <v>1</v>
      </c>
      <c r="K272" s="250">
        <v>20</v>
      </c>
      <c r="L272" s="250">
        <v>1</v>
      </c>
      <c r="M272" s="250">
        <v>1</v>
      </c>
      <c r="N272" s="250" t="s">
        <v>4013</v>
      </c>
      <c r="O272" s="250">
        <v>13</v>
      </c>
      <c r="P272" s="253">
        <v>0</v>
      </c>
      <c r="Q272" s="253">
        <v>0</v>
      </c>
      <c r="R272" s="253">
        <f t="shared" si="6"/>
        <v>0</v>
      </c>
      <c r="S272" s="253">
        <v>149.66706666666667</v>
      </c>
      <c r="T272" s="253">
        <v>149.66706666666667</v>
      </c>
      <c r="U272" s="253">
        <v>149.66706666666667</v>
      </c>
      <c r="V272" s="253">
        <v>149.66706666666667</v>
      </c>
    </row>
    <row r="273" spans="1:22" s="204" customFormat="1" ht="15" customHeight="1" x14ac:dyDescent="0.25">
      <c r="A273" s="250" t="s">
        <v>4014</v>
      </c>
      <c r="B273" s="250">
        <v>2</v>
      </c>
      <c r="C273" s="250">
        <v>2</v>
      </c>
      <c r="D273" s="250" t="s">
        <v>4011</v>
      </c>
      <c r="E273" s="250" t="s">
        <v>4012</v>
      </c>
      <c r="F273" s="250">
        <v>287</v>
      </c>
      <c r="G273" s="250" t="s">
        <v>24</v>
      </c>
      <c r="H273" s="250">
        <v>1</v>
      </c>
      <c r="I273" s="251">
        <v>24601</v>
      </c>
      <c r="J273" s="250">
        <v>1</v>
      </c>
      <c r="K273" s="250">
        <v>20</v>
      </c>
      <c r="L273" s="250">
        <v>1</v>
      </c>
      <c r="M273" s="250">
        <v>1</v>
      </c>
      <c r="N273" s="250" t="s">
        <v>4013</v>
      </c>
      <c r="O273" s="250">
        <v>13</v>
      </c>
      <c r="P273" s="253">
        <v>10000</v>
      </c>
      <c r="Q273" s="253">
        <v>0</v>
      </c>
      <c r="R273" s="253">
        <f t="shared" si="6"/>
        <v>10000</v>
      </c>
      <c r="S273" s="253">
        <v>3374.9603999999999</v>
      </c>
      <c r="T273" s="253">
        <v>3374.9603999999999</v>
      </c>
      <c r="U273" s="253">
        <v>3374.9603999999999</v>
      </c>
      <c r="V273" s="253">
        <v>3374.9603999999999</v>
      </c>
    </row>
    <row r="274" spans="1:22" s="204" customFormat="1" ht="15" customHeight="1" x14ac:dyDescent="0.25">
      <c r="A274" s="250" t="s">
        <v>4016</v>
      </c>
      <c r="B274" s="250">
        <v>2</v>
      </c>
      <c r="C274" s="250">
        <v>2</v>
      </c>
      <c r="D274" s="250" t="s">
        <v>4011</v>
      </c>
      <c r="E274" s="250" t="s">
        <v>4012</v>
      </c>
      <c r="F274" s="250">
        <v>448</v>
      </c>
      <c r="G274" s="250" t="s">
        <v>24</v>
      </c>
      <c r="H274" s="250">
        <v>1</v>
      </c>
      <c r="I274" s="251">
        <v>24601</v>
      </c>
      <c r="J274" s="250">
        <v>1</v>
      </c>
      <c r="K274" s="250">
        <v>20</v>
      </c>
      <c r="L274" s="250">
        <v>1</v>
      </c>
      <c r="M274" s="250">
        <v>1</v>
      </c>
      <c r="N274" s="250" t="s">
        <v>4013</v>
      </c>
      <c r="O274" s="252">
        <v>13</v>
      </c>
      <c r="P274" s="253">
        <v>0</v>
      </c>
      <c r="Q274" s="253">
        <v>0</v>
      </c>
      <c r="R274" s="253">
        <f t="shared" si="6"/>
        <v>0</v>
      </c>
      <c r="S274" s="253">
        <v>453.84999999999997</v>
      </c>
      <c r="T274" s="253">
        <v>453.84999999999997</v>
      </c>
      <c r="U274" s="253">
        <v>453.84999999999997</v>
      </c>
      <c r="V274" s="253">
        <v>453.84999999999997</v>
      </c>
    </row>
    <row r="275" spans="1:22" s="204" customFormat="1" ht="15" customHeight="1" x14ac:dyDescent="0.25">
      <c r="A275" s="250" t="s">
        <v>4010</v>
      </c>
      <c r="B275" s="250">
        <v>2</v>
      </c>
      <c r="C275" s="250">
        <v>2</v>
      </c>
      <c r="D275" s="250" t="s">
        <v>4011</v>
      </c>
      <c r="E275" s="250" t="s">
        <v>4012</v>
      </c>
      <c r="F275" s="250">
        <v>287</v>
      </c>
      <c r="G275" s="250" t="s">
        <v>24</v>
      </c>
      <c r="H275" s="250">
        <v>1</v>
      </c>
      <c r="I275" s="251">
        <v>24801</v>
      </c>
      <c r="J275" s="250">
        <v>1</v>
      </c>
      <c r="K275" s="250">
        <v>20</v>
      </c>
      <c r="L275" s="250">
        <v>1</v>
      </c>
      <c r="M275" s="250">
        <v>1</v>
      </c>
      <c r="N275" s="250" t="s">
        <v>4013</v>
      </c>
      <c r="O275" s="252">
        <v>13</v>
      </c>
      <c r="P275" s="253">
        <v>0</v>
      </c>
      <c r="Q275" s="253">
        <v>0</v>
      </c>
      <c r="R275" s="253">
        <v>0</v>
      </c>
      <c r="S275" s="253">
        <v>1417</v>
      </c>
      <c r="T275" s="253">
        <v>1417</v>
      </c>
      <c r="U275" s="253">
        <v>1417</v>
      </c>
      <c r="V275" s="253">
        <v>1417</v>
      </c>
    </row>
    <row r="276" spans="1:22" s="204" customFormat="1" ht="15" customHeight="1" x14ac:dyDescent="0.25">
      <c r="A276" s="250" t="s">
        <v>4014</v>
      </c>
      <c r="B276" s="250">
        <v>2</v>
      </c>
      <c r="C276" s="250">
        <v>2</v>
      </c>
      <c r="D276" s="250" t="s">
        <v>4011</v>
      </c>
      <c r="E276" s="250" t="s">
        <v>4012</v>
      </c>
      <c r="F276" s="250">
        <v>287</v>
      </c>
      <c r="G276" s="250" t="s">
        <v>24</v>
      </c>
      <c r="H276" s="250">
        <v>1</v>
      </c>
      <c r="I276" s="251">
        <v>24801</v>
      </c>
      <c r="J276" s="250">
        <v>1</v>
      </c>
      <c r="K276" s="250">
        <v>20</v>
      </c>
      <c r="L276" s="250">
        <v>1</v>
      </c>
      <c r="M276" s="250">
        <v>1</v>
      </c>
      <c r="N276" s="250" t="s">
        <v>4013</v>
      </c>
      <c r="O276" s="252">
        <v>13</v>
      </c>
      <c r="P276" s="253">
        <v>0</v>
      </c>
      <c r="Q276" s="253">
        <v>5500</v>
      </c>
      <c r="R276" s="253">
        <f t="shared" si="6"/>
        <v>5500</v>
      </c>
      <c r="S276" s="253">
        <v>3944</v>
      </c>
      <c r="T276" s="253">
        <v>3944</v>
      </c>
      <c r="U276" s="253">
        <v>3944</v>
      </c>
      <c r="V276" s="253">
        <v>3944</v>
      </c>
    </row>
    <row r="277" spans="1:22" s="204" customFormat="1" ht="15" customHeight="1" x14ac:dyDescent="0.25">
      <c r="A277" s="250" t="s">
        <v>4014</v>
      </c>
      <c r="B277" s="250">
        <v>2</v>
      </c>
      <c r="C277" s="250">
        <v>2</v>
      </c>
      <c r="D277" s="250" t="s">
        <v>4011</v>
      </c>
      <c r="E277" s="250" t="s">
        <v>4012</v>
      </c>
      <c r="F277" s="250">
        <v>287</v>
      </c>
      <c r="G277" s="250" t="s">
        <v>24</v>
      </c>
      <c r="H277" s="250">
        <v>1</v>
      </c>
      <c r="I277" s="251">
        <v>24901</v>
      </c>
      <c r="J277" s="250">
        <v>1</v>
      </c>
      <c r="K277" s="250">
        <v>20</v>
      </c>
      <c r="L277" s="250">
        <v>1</v>
      </c>
      <c r="M277" s="250">
        <v>1</v>
      </c>
      <c r="N277" s="250" t="s">
        <v>4013</v>
      </c>
      <c r="O277" s="252">
        <v>13</v>
      </c>
      <c r="P277" s="253">
        <v>0</v>
      </c>
      <c r="Q277" s="253">
        <v>0</v>
      </c>
      <c r="R277" s="253">
        <f t="shared" si="6"/>
        <v>0</v>
      </c>
      <c r="S277" s="253">
        <v>0</v>
      </c>
      <c r="T277" s="253">
        <v>0</v>
      </c>
      <c r="U277" s="253">
        <v>0</v>
      </c>
      <c r="V277" s="253">
        <v>0</v>
      </c>
    </row>
    <row r="278" spans="1:22" s="204" customFormat="1" ht="15" customHeight="1" x14ac:dyDescent="0.25">
      <c r="A278" s="250" t="s">
        <v>4017</v>
      </c>
      <c r="B278" s="250">
        <v>2</v>
      </c>
      <c r="C278" s="250">
        <v>2</v>
      </c>
      <c r="D278" s="250" t="s">
        <v>4011</v>
      </c>
      <c r="E278" s="250" t="s">
        <v>4012</v>
      </c>
      <c r="F278" s="250">
        <v>273</v>
      </c>
      <c r="G278" s="250" t="s">
        <v>24</v>
      </c>
      <c r="H278" s="250">
        <v>1</v>
      </c>
      <c r="I278" s="251">
        <v>24901</v>
      </c>
      <c r="J278" s="250">
        <v>1</v>
      </c>
      <c r="K278" s="250">
        <v>20</v>
      </c>
      <c r="L278" s="250">
        <v>1</v>
      </c>
      <c r="M278" s="250">
        <v>1</v>
      </c>
      <c r="N278" s="250" t="s">
        <v>4013</v>
      </c>
      <c r="O278" s="250">
        <v>13</v>
      </c>
      <c r="P278" s="253">
        <v>0</v>
      </c>
      <c r="Q278" s="253">
        <v>0</v>
      </c>
      <c r="R278" s="253">
        <f t="shared" si="6"/>
        <v>0</v>
      </c>
      <c r="S278" s="253">
        <v>0</v>
      </c>
      <c r="T278" s="253">
        <v>0</v>
      </c>
      <c r="U278" s="253">
        <v>0</v>
      </c>
      <c r="V278" s="253">
        <v>0</v>
      </c>
    </row>
    <row r="279" spans="1:22" s="204" customFormat="1" ht="15" customHeight="1" x14ac:dyDescent="0.25">
      <c r="A279" s="250" t="s">
        <v>4017</v>
      </c>
      <c r="B279" s="250">
        <v>2</v>
      </c>
      <c r="C279" s="250">
        <v>2</v>
      </c>
      <c r="D279" s="250" t="s">
        <v>4011</v>
      </c>
      <c r="E279" s="250" t="s">
        <v>4012</v>
      </c>
      <c r="F279" s="250">
        <v>274</v>
      </c>
      <c r="G279" s="250" t="s">
        <v>24</v>
      </c>
      <c r="H279" s="250">
        <v>1</v>
      </c>
      <c r="I279" s="251">
        <v>24901</v>
      </c>
      <c r="J279" s="250">
        <v>1</v>
      </c>
      <c r="K279" s="250">
        <v>20</v>
      </c>
      <c r="L279" s="250">
        <v>1</v>
      </c>
      <c r="M279" s="250">
        <v>1</v>
      </c>
      <c r="N279" s="250" t="s">
        <v>4013</v>
      </c>
      <c r="O279" s="252">
        <v>13</v>
      </c>
      <c r="P279" s="253">
        <v>0</v>
      </c>
      <c r="Q279" s="253">
        <v>0</v>
      </c>
      <c r="R279" s="253">
        <f t="shared" si="6"/>
        <v>0</v>
      </c>
      <c r="S279" s="253">
        <v>0</v>
      </c>
      <c r="T279" s="253">
        <v>0</v>
      </c>
      <c r="U279" s="253">
        <v>0</v>
      </c>
      <c r="V279" s="253">
        <v>0</v>
      </c>
    </row>
    <row r="280" spans="1:22" s="204" customFormat="1" ht="15" customHeight="1" x14ac:dyDescent="0.25">
      <c r="A280" s="250" t="s">
        <v>4017</v>
      </c>
      <c r="B280" s="250">
        <v>2</v>
      </c>
      <c r="C280" s="250">
        <v>2</v>
      </c>
      <c r="D280" s="250" t="s">
        <v>4011</v>
      </c>
      <c r="E280" s="250" t="s">
        <v>4012</v>
      </c>
      <c r="F280" s="250">
        <v>448</v>
      </c>
      <c r="G280" s="250" t="s">
        <v>24</v>
      </c>
      <c r="H280" s="250">
        <v>1</v>
      </c>
      <c r="I280" s="251">
        <v>24901</v>
      </c>
      <c r="J280" s="250">
        <v>1</v>
      </c>
      <c r="K280" s="250">
        <v>20</v>
      </c>
      <c r="L280" s="250">
        <v>1</v>
      </c>
      <c r="M280" s="250">
        <v>1</v>
      </c>
      <c r="N280" s="250" t="s">
        <v>4013</v>
      </c>
      <c r="O280" s="250">
        <v>13</v>
      </c>
      <c r="P280" s="253">
        <v>0</v>
      </c>
      <c r="Q280" s="253">
        <v>0</v>
      </c>
      <c r="R280" s="253">
        <f t="shared" si="6"/>
        <v>0</v>
      </c>
      <c r="S280" s="253">
        <v>0</v>
      </c>
      <c r="T280" s="253">
        <v>0</v>
      </c>
      <c r="U280" s="253">
        <v>0</v>
      </c>
      <c r="V280" s="253">
        <v>0</v>
      </c>
    </row>
    <row r="281" spans="1:22" s="204" customFormat="1" ht="15" customHeight="1" x14ac:dyDescent="0.25">
      <c r="A281" s="250" t="s">
        <v>4010</v>
      </c>
      <c r="B281" s="250">
        <v>2</v>
      </c>
      <c r="C281" s="250">
        <v>2</v>
      </c>
      <c r="D281" s="250" t="s">
        <v>4011</v>
      </c>
      <c r="E281" s="250" t="s">
        <v>4012</v>
      </c>
      <c r="F281" s="250">
        <v>287</v>
      </c>
      <c r="G281" s="250" t="s">
        <v>24</v>
      </c>
      <c r="H281" s="250">
        <v>1</v>
      </c>
      <c r="I281" s="251">
        <v>25301</v>
      </c>
      <c r="J281" s="250">
        <v>1</v>
      </c>
      <c r="K281" s="250">
        <v>20</v>
      </c>
      <c r="L281" s="250">
        <v>1</v>
      </c>
      <c r="M281" s="250">
        <v>1</v>
      </c>
      <c r="N281" s="250" t="s">
        <v>4013</v>
      </c>
      <c r="O281" s="252">
        <v>13</v>
      </c>
      <c r="P281" s="253">
        <v>132.47300000000001</v>
      </c>
      <c r="Q281" s="253">
        <v>0</v>
      </c>
      <c r="R281" s="253">
        <f t="shared" si="6"/>
        <v>132.47300000000001</v>
      </c>
      <c r="S281" s="253">
        <v>0</v>
      </c>
      <c r="T281" s="253">
        <v>0</v>
      </c>
      <c r="U281" s="253">
        <v>0</v>
      </c>
      <c r="V281" s="253">
        <v>0</v>
      </c>
    </row>
    <row r="282" spans="1:22" s="204" customFormat="1" ht="15" customHeight="1" x14ac:dyDescent="0.25">
      <c r="A282" s="250" t="s">
        <v>4014</v>
      </c>
      <c r="B282" s="250">
        <v>2</v>
      </c>
      <c r="C282" s="250">
        <v>2</v>
      </c>
      <c r="D282" s="250" t="s">
        <v>4011</v>
      </c>
      <c r="E282" s="250" t="s">
        <v>4012</v>
      </c>
      <c r="F282" s="250">
        <v>287</v>
      </c>
      <c r="G282" s="250" t="s">
        <v>24</v>
      </c>
      <c r="H282" s="250">
        <v>1</v>
      </c>
      <c r="I282" s="251">
        <v>25301</v>
      </c>
      <c r="J282" s="250">
        <v>1</v>
      </c>
      <c r="K282" s="250">
        <v>20</v>
      </c>
      <c r="L282" s="250">
        <v>1</v>
      </c>
      <c r="M282" s="250">
        <v>1</v>
      </c>
      <c r="N282" s="250" t="s">
        <v>4013</v>
      </c>
      <c r="O282" s="250">
        <v>13</v>
      </c>
      <c r="P282" s="253">
        <v>2033.0376000000001</v>
      </c>
      <c r="Q282" s="253">
        <v>105</v>
      </c>
      <c r="R282" s="253">
        <f t="shared" si="6"/>
        <v>2138.0376000000001</v>
      </c>
      <c r="S282" s="253">
        <v>2706.89</v>
      </c>
      <c r="T282" s="253">
        <v>2706.89</v>
      </c>
      <c r="U282" s="253">
        <v>2706.89</v>
      </c>
      <c r="V282" s="253">
        <v>2706.89</v>
      </c>
    </row>
    <row r="283" spans="1:22" s="204" customFormat="1" ht="15" customHeight="1" x14ac:dyDescent="0.25">
      <c r="A283" s="250" t="s">
        <v>4015</v>
      </c>
      <c r="B283" s="250">
        <v>2</v>
      </c>
      <c r="C283" s="250">
        <v>2</v>
      </c>
      <c r="D283" s="250" t="s">
        <v>4011</v>
      </c>
      <c r="E283" s="250" t="s">
        <v>4012</v>
      </c>
      <c r="F283" s="250">
        <v>448</v>
      </c>
      <c r="G283" s="250" t="s">
        <v>24</v>
      </c>
      <c r="H283" s="250">
        <v>1</v>
      </c>
      <c r="I283" s="251">
        <v>25301</v>
      </c>
      <c r="J283" s="250">
        <v>1</v>
      </c>
      <c r="K283" s="250">
        <v>20</v>
      </c>
      <c r="L283" s="250">
        <v>1</v>
      </c>
      <c r="M283" s="250">
        <v>1</v>
      </c>
      <c r="N283" s="250" t="s">
        <v>4013</v>
      </c>
      <c r="O283" s="250">
        <v>13</v>
      </c>
      <c r="P283" s="253">
        <v>435.9</v>
      </c>
      <c r="Q283" s="253">
        <v>0</v>
      </c>
      <c r="R283" s="253">
        <f t="shared" si="6"/>
        <v>435.9</v>
      </c>
      <c r="S283" s="253">
        <v>0</v>
      </c>
      <c r="T283" s="253">
        <v>0</v>
      </c>
      <c r="U283" s="253">
        <v>0</v>
      </c>
      <c r="V283" s="253">
        <v>0</v>
      </c>
    </row>
    <row r="284" spans="1:22" s="204" customFormat="1" ht="15" customHeight="1" x14ac:dyDescent="0.25">
      <c r="A284" s="250" t="s">
        <v>4018</v>
      </c>
      <c r="B284" s="250">
        <v>2</v>
      </c>
      <c r="C284" s="250">
        <v>2</v>
      </c>
      <c r="D284" s="250" t="s">
        <v>4011</v>
      </c>
      <c r="E284" s="250" t="s">
        <v>4012</v>
      </c>
      <c r="F284" s="250">
        <v>412</v>
      </c>
      <c r="G284" s="250" t="s">
        <v>24</v>
      </c>
      <c r="H284" s="250">
        <v>1</v>
      </c>
      <c r="I284" s="251">
        <v>25301</v>
      </c>
      <c r="J284" s="250">
        <v>1</v>
      </c>
      <c r="K284" s="250">
        <v>20</v>
      </c>
      <c r="L284" s="250">
        <v>1</v>
      </c>
      <c r="M284" s="250">
        <v>1</v>
      </c>
      <c r="N284" s="250" t="s">
        <v>4013</v>
      </c>
      <c r="O284" s="250">
        <v>13</v>
      </c>
      <c r="P284" s="253">
        <v>0</v>
      </c>
      <c r="Q284" s="253">
        <v>0</v>
      </c>
      <c r="R284" s="253">
        <f t="shared" si="6"/>
        <v>0</v>
      </c>
      <c r="S284" s="253">
        <v>0</v>
      </c>
      <c r="T284" s="253">
        <v>0</v>
      </c>
      <c r="U284" s="253">
        <v>0</v>
      </c>
      <c r="V284" s="253">
        <v>0</v>
      </c>
    </row>
    <row r="285" spans="1:22" s="204" customFormat="1" ht="15" customHeight="1" x14ac:dyDescent="0.25">
      <c r="A285" s="250" t="s">
        <v>4010</v>
      </c>
      <c r="B285" s="250">
        <v>2</v>
      </c>
      <c r="C285" s="250">
        <v>2</v>
      </c>
      <c r="D285" s="250" t="s">
        <v>4011</v>
      </c>
      <c r="E285" s="250" t="s">
        <v>4012</v>
      </c>
      <c r="F285" s="250">
        <v>287</v>
      </c>
      <c r="G285" s="250" t="s">
        <v>24</v>
      </c>
      <c r="H285" s="250">
        <v>1</v>
      </c>
      <c r="I285" s="251">
        <v>26101</v>
      </c>
      <c r="J285" s="250">
        <v>1</v>
      </c>
      <c r="K285" s="250">
        <v>20</v>
      </c>
      <c r="L285" s="250">
        <v>1</v>
      </c>
      <c r="M285" s="250">
        <v>1</v>
      </c>
      <c r="N285" s="250" t="s">
        <v>4013</v>
      </c>
      <c r="O285" s="250">
        <v>13</v>
      </c>
      <c r="P285" s="253">
        <v>85827.678199999995</v>
      </c>
      <c r="Q285" s="253">
        <v>-5460.6547836971513</v>
      </c>
      <c r="R285" s="253">
        <f t="shared" si="6"/>
        <v>80367.023416302836</v>
      </c>
      <c r="S285" s="253">
        <v>69240.724799999996</v>
      </c>
      <c r="T285" s="253">
        <v>69240.724799999996</v>
      </c>
      <c r="U285" s="253">
        <v>69240.724799999996</v>
      </c>
      <c r="V285" s="253">
        <f>65409.4102467065+3831.31</f>
        <v>69240.720246706507</v>
      </c>
    </row>
    <row r="286" spans="1:22" s="204" customFormat="1" ht="15" customHeight="1" x14ac:dyDescent="0.25">
      <c r="A286" s="250" t="s">
        <v>4014</v>
      </c>
      <c r="B286" s="250">
        <v>2</v>
      </c>
      <c r="C286" s="250">
        <v>2</v>
      </c>
      <c r="D286" s="250" t="s">
        <v>4011</v>
      </c>
      <c r="E286" s="250" t="s">
        <v>4012</v>
      </c>
      <c r="F286" s="250">
        <v>287</v>
      </c>
      <c r="G286" s="250" t="s">
        <v>24</v>
      </c>
      <c r="H286" s="250">
        <v>1</v>
      </c>
      <c r="I286" s="251">
        <v>26101</v>
      </c>
      <c r="J286" s="250">
        <v>1</v>
      </c>
      <c r="K286" s="250">
        <v>20</v>
      </c>
      <c r="L286" s="250">
        <v>1</v>
      </c>
      <c r="M286" s="250">
        <v>1</v>
      </c>
      <c r="N286" s="250" t="s">
        <v>4013</v>
      </c>
      <c r="O286" s="252">
        <v>13</v>
      </c>
      <c r="P286" s="253">
        <v>150104.00280000002</v>
      </c>
      <c r="Q286" s="253">
        <v>437307.41279670934</v>
      </c>
      <c r="R286" s="253">
        <f t="shared" si="6"/>
        <v>587411.41559670935</v>
      </c>
      <c r="S286" s="253">
        <v>52165.956400000003</v>
      </c>
      <c r="T286" s="253">
        <v>52164.956399999995</v>
      </c>
      <c r="U286" s="253">
        <v>52164.956399999995</v>
      </c>
      <c r="V286" s="253">
        <v>49278.499662227106</v>
      </c>
    </row>
    <row r="287" spans="1:22" s="204" customFormat="1" ht="15" customHeight="1" x14ac:dyDescent="0.25">
      <c r="A287" s="250" t="s">
        <v>4015</v>
      </c>
      <c r="B287" s="250">
        <v>2</v>
      </c>
      <c r="C287" s="250">
        <v>2</v>
      </c>
      <c r="D287" s="250" t="s">
        <v>4011</v>
      </c>
      <c r="E287" s="250" t="s">
        <v>4012</v>
      </c>
      <c r="F287" s="250">
        <v>448</v>
      </c>
      <c r="G287" s="250" t="s">
        <v>24</v>
      </c>
      <c r="H287" s="250">
        <v>1</v>
      </c>
      <c r="I287" s="251">
        <v>26101</v>
      </c>
      <c r="J287" s="250">
        <v>1</v>
      </c>
      <c r="K287" s="250">
        <v>20</v>
      </c>
      <c r="L287" s="250">
        <v>1</v>
      </c>
      <c r="M287" s="250">
        <v>1</v>
      </c>
      <c r="N287" s="250" t="s">
        <v>4013</v>
      </c>
      <c r="O287" s="250">
        <v>13</v>
      </c>
      <c r="P287" s="253">
        <v>137902.1</v>
      </c>
      <c r="Q287" s="253">
        <v>-35802.930587946197</v>
      </c>
      <c r="R287" s="253">
        <f t="shared" si="6"/>
        <v>102099.1694120538</v>
      </c>
      <c r="S287" s="253">
        <v>29149.291999999998</v>
      </c>
      <c r="T287" s="253">
        <v>29149.291999999998</v>
      </c>
      <c r="U287" s="253">
        <v>29149.291999999998</v>
      </c>
      <c r="V287" s="253">
        <f>27536.3668467699+1612.93</f>
        <v>29149.296846769899</v>
      </c>
    </row>
    <row r="288" spans="1:22" s="204" customFormat="1" ht="15" customHeight="1" x14ac:dyDescent="0.25">
      <c r="A288" s="250" t="s">
        <v>4016</v>
      </c>
      <c r="B288" s="250">
        <v>2</v>
      </c>
      <c r="C288" s="250">
        <v>2</v>
      </c>
      <c r="D288" s="250" t="s">
        <v>4011</v>
      </c>
      <c r="E288" s="250" t="s">
        <v>4012</v>
      </c>
      <c r="F288" s="250">
        <v>448</v>
      </c>
      <c r="G288" s="250" t="s">
        <v>24</v>
      </c>
      <c r="H288" s="250">
        <v>1</v>
      </c>
      <c r="I288" s="251">
        <v>26101</v>
      </c>
      <c r="J288" s="250">
        <v>1</v>
      </c>
      <c r="K288" s="250">
        <v>20</v>
      </c>
      <c r="L288" s="250">
        <v>1</v>
      </c>
      <c r="M288" s="250">
        <v>1</v>
      </c>
      <c r="N288" s="250" t="s">
        <v>4013</v>
      </c>
      <c r="O288" s="250">
        <v>13</v>
      </c>
      <c r="P288" s="253">
        <v>411771.87280000001</v>
      </c>
      <c r="Q288" s="253">
        <v>-81410.464854959806</v>
      </c>
      <c r="R288" s="253">
        <f t="shared" si="6"/>
        <v>330361.40794504021</v>
      </c>
      <c r="S288" s="253">
        <v>164484.38800000001</v>
      </c>
      <c r="T288" s="253">
        <v>164484.38800000001</v>
      </c>
      <c r="U288" s="253">
        <v>164484.38800000001</v>
      </c>
      <c r="V288" s="253">
        <f>155382.931720415-1612.93-3831.31</f>
        <v>149938.69172041502</v>
      </c>
    </row>
    <row r="289" spans="1:22" s="204" customFormat="1" ht="15" customHeight="1" x14ac:dyDescent="0.25">
      <c r="A289" s="250" t="s">
        <v>4017</v>
      </c>
      <c r="B289" s="250">
        <v>2</v>
      </c>
      <c r="C289" s="250">
        <v>2</v>
      </c>
      <c r="D289" s="250" t="s">
        <v>4011</v>
      </c>
      <c r="E289" s="250" t="s">
        <v>4012</v>
      </c>
      <c r="F289" s="250">
        <v>273</v>
      </c>
      <c r="G289" s="250" t="s">
        <v>24</v>
      </c>
      <c r="H289" s="250">
        <v>1</v>
      </c>
      <c r="I289" s="251">
        <v>26101</v>
      </c>
      <c r="J289" s="250">
        <v>1</v>
      </c>
      <c r="K289" s="250">
        <v>20</v>
      </c>
      <c r="L289" s="250">
        <v>1</v>
      </c>
      <c r="M289" s="250">
        <v>1</v>
      </c>
      <c r="N289" s="250" t="s">
        <v>4013</v>
      </c>
      <c r="O289" s="250">
        <v>13</v>
      </c>
      <c r="P289" s="253">
        <f>154887.698/3</f>
        <v>51629.23266666667</v>
      </c>
      <c r="Q289" s="253">
        <v>-4083.2669001732334</v>
      </c>
      <c r="R289" s="253">
        <f t="shared" si="6"/>
        <v>47545.965766493435</v>
      </c>
      <c r="S289" s="253">
        <v>39226.149066666665</v>
      </c>
      <c r="T289" s="253">
        <v>39226.149066666665</v>
      </c>
      <c r="U289" s="253">
        <v>39226.149066666665</v>
      </c>
      <c r="V289" s="253">
        <v>37055.638630461952</v>
      </c>
    </row>
    <row r="290" spans="1:22" s="204" customFormat="1" ht="15" customHeight="1" x14ac:dyDescent="0.25">
      <c r="A290" s="250" t="s">
        <v>4017</v>
      </c>
      <c r="B290" s="250">
        <v>2</v>
      </c>
      <c r="C290" s="250">
        <v>2</v>
      </c>
      <c r="D290" s="250" t="s">
        <v>4011</v>
      </c>
      <c r="E290" s="250" t="s">
        <v>4012</v>
      </c>
      <c r="F290" s="250">
        <v>274</v>
      </c>
      <c r="G290" s="250" t="s">
        <v>24</v>
      </c>
      <c r="H290" s="250">
        <v>1</v>
      </c>
      <c r="I290" s="251">
        <v>26101</v>
      </c>
      <c r="J290" s="250">
        <v>1</v>
      </c>
      <c r="K290" s="250">
        <v>20</v>
      </c>
      <c r="L290" s="250">
        <v>1</v>
      </c>
      <c r="M290" s="250">
        <v>1</v>
      </c>
      <c r="N290" s="250" t="s">
        <v>4013</v>
      </c>
      <c r="O290" s="252">
        <v>13</v>
      </c>
      <c r="P290" s="253">
        <v>51629.23266666667</v>
      </c>
      <c r="Q290" s="253">
        <v>-4083.2669001732334</v>
      </c>
      <c r="R290" s="253">
        <f t="shared" si="6"/>
        <v>47545.965766493435</v>
      </c>
      <c r="S290" s="253">
        <v>39226.149066666665</v>
      </c>
      <c r="T290" s="253">
        <v>39226.149066666665</v>
      </c>
      <c r="U290" s="253">
        <v>39226.149066666665</v>
      </c>
      <c r="V290" s="253">
        <v>37055.638630461952</v>
      </c>
    </row>
    <row r="291" spans="1:22" s="204" customFormat="1" ht="15" customHeight="1" x14ac:dyDescent="0.25">
      <c r="A291" s="250" t="s">
        <v>4017</v>
      </c>
      <c r="B291" s="250">
        <v>2</v>
      </c>
      <c r="C291" s="250">
        <v>2</v>
      </c>
      <c r="D291" s="250" t="s">
        <v>4011</v>
      </c>
      <c r="E291" s="250" t="s">
        <v>4012</v>
      </c>
      <c r="F291" s="250">
        <v>448</v>
      </c>
      <c r="G291" s="250" t="s">
        <v>24</v>
      </c>
      <c r="H291" s="250">
        <v>1</v>
      </c>
      <c r="I291" s="251">
        <v>26101</v>
      </c>
      <c r="J291" s="250">
        <v>1</v>
      </c>
      <c r="K291" s="250">
        <v>20</v>
      </c>
      <c r="L291" s="250">
        <v>1</v>
      </c>
      <c r="M291" s="250">
        <v>1</v>
      </c>
      <c r="N291" s="250" t="s">
        <v>4013</v>
      </c>
      <c r="O291" s="250">
        <v>13</v>
      </c>
      <c r="P291" s="253">
        <v>51629.23266666667</v>
      </c>
      <c r="Q291" s="253">
        <v>-4083.2669001732334</v>
      </c>
      <c r="R291" s="253">
        <f t="shared" si="6"/>
        <v>47545.965766493435</v>
      </c>
      <c r="S291" s="253">
        <v>39226.149066666665</v>
      </c>
      <c r="T291" s="253">
        <v>39226.149066666665</v>
      </c>
      <c r="U291" s="253">
        <v>39226.149066666665</v>
      </c>
      <c r="V291" s="253">
        <v>37055.638630461952</v>
      </c>
    </row>
    <row r="292" spans="1:22" s="204" customFormat="1" ht="15" customHeight="1" x14ac:dyDescent="0.25">
      <c r="A292" s="250" t="s">
        <v>4018</v>
      </c>
      <c r="B292" s="250">
        <v>2</v>
      </c>
      <c r="C292" s="250">
        <v>2</v>
      </c>
      <c r="D292" s="250" t="s">
        <v>4011</v>
      </c>
      <c r="E292" s="250" t="s">
        <v>4012</v>
      </c>
      <c r="F292" s="250">
        <v>412</v>
      </c>
      <c r="G292" s="250" t="s">
        <v>24</v>
      </c>
      <c r="H292" s="250">
        <v>1</v>
      </c>
      <c r="I292" s="251">
        <v>26101</v>
      </c>
      <c r="J292" s="250">
        <v>1</v>
      </c>
      <c r="K292" s="250">
        <v>20</v>
      </c>
      <c r="L292" s="250">
        <v>1</v>
      </c>
      <c r="M292" s="250">
        <v>1</v>
      </c>
      <c r="N292" s="250" t="s">
        <v>4013</v>
      </c>
      <c r="O292" s="250">
        <v>13</v>
      </c>
      <c r="P292" s="253">
        <v>10505.336600000001</v>
      </c>
      <c r="Q292" s="253">
        <v>-2383.56377732175</v>
      </c>
      <c r="R292" s="253">
        <f t="shared" si="6"/>
        <v>8121.772822678251</v>
      </c>
      <c r="S292" s="253">
        <v>3265.1679999999997</v>
      </c>
      <c r="T292" s="253">
        <v>3265.1679999999997</v>
      </c>
      <c r="U292" s="253">
        <v>3265.1679999999997</v>
      </c>
      <c r="V292" s="253">
        <v>3084.4956324954342</v>
      </c>
    </row>
    <row r="293" spans="1:22" s="204" customFormat="1" ht="15" customHeight="1" x14ac:dyDescent="0.25">
      <c r="A293" s="250" t="s">
        <v>4010</v>
      </c>
      <c r="B293" s="250">
        <v>2</v>
      </c>
      <c r="C293" s="250">
        <v>2</v>
      </c>
      <c r="D293" s="250" t="s">
        <v>4011</v>
      </c>
      <c r="E293" s="250" t="s">
        <v>4012</v>
      </c>
      <c r="F293" s="250">
        <v>287</v>
      </c>
      <c r="G293" s="250" t="s">
        <v>24</v>
      </c>
      <c r="H293" s="250">
        <v>1</v>
      </c>
      <c r="I293" s="251">
        <v>26102</v>
      </c>
      <c r="J293" s="250">
        <v>1</v>
      </c>
      <c r="K293" s="250">
        <v>20</v>
      </c>
      <c r="L293" s="250">
        <v>1</v>
      </c>
      <c r="M293" s="250">
        <v>1</v>
      </c>
      <c r="N293" s="250" t="s">
        <v>4013</v>
      </c>
      <c r="O293" s="252">
        <v>13</v>
      </c>
      <c r="P293" s="253">
        <v>1452.3907999999999</v>
      </c>
      <c r="Q293" s="253">
        <v>0</v>
      </c>
      <c r="R293" s="253">
        <f t="shared" si="6"/>
        <v>1452.3907999999999</v>
      </c>
      <c r="S293" s="253">
        <v>560.28</v>
      </c>
      <c r="T293" s="253">
        <v>560.28</v>
      </c>
      <c r="U293" s="253">
        <v>560.28</v>
      </c>
      <c r="V293" s="253">
        <v>379.21527002498232</v>
      </c>
    </row>
    <row r="294" spans="1:22" s="204" customFormat="1" ht="15" customHeight="1" x14ac:dyDescent="0.25">
      <c r="A294" s="250" t="s">
        <v>4014</v>
      </c>
      <c r="B294" s="250">
        <v>2</v>
      </c>
      <c r="C294" s="250">
        <v>2</v>
      </c>
      <c r="D294" s="250" t="s">
        <v>4011</v>
      </c>
      <c r="E294" s="250" t="s">
        <v>4012</v>
      </c>
      <c r="F294" s="250">
        <v>287</v>
      </c>
      <c r="G294" s="250" t="s">
        <v>24</v>
      </c>
      <c r="H294" s="250">
        <v>1</v>
      </c>
      <c r="I294" s="251">
        <v>26102</v>
      </c>
      <c r="J294" s="250">
        <v>1</v>
      </c>
      <c r="K294" s="250">
        <v>20</v>
      </c>
      <c r="L294" s="250">
        <v>1</v>
      </c>
      <c r="M294" s="250">
        <v>1</v>
      </c>
      <c r="N294" s="250" t="s">
        <v>4013</v>
      </c>
      <c r="O294" s="250">
        <v>13</v>
      </c>
      <c r="P294" s="253">
        <v>2340.5368000000003</v>
      </c>
      <c r="Q294" s="253">
        <v>0</v>
      </c>
      <c r="R294" s="253">
        <f t="shared" si="6"/>
        <v>2340.5368000000003</v>
      </c>
      <c r="S294" s="253">
        <v>1100.5991999999999</v>
      </c>
      <c r="T294" s="253">
        <v>1100.5991999999999</v>
      </c>
      <c r="U294" s="253">
        <v>1100.5991999999999</v>
      </c>
      <c r="V294" s="253">
        <v>744.92043766916458</v>
      </c>
    </row>
    <row r="295" spans="1:22" s="204" customFormat="1" ht="15" customHeight="1" x14ac:dyDescent="0.25">
      <c r="A295" s="250" t="s">
        <v>4015</v>
      </c>
      <c r="B295" s="250">
        <v>2</v>
      </c>
      <c r="C295" s="250">
        <v>2</v>
      </c>
      <c r="D295" s="250" t="s">
        <v>4011</v>
      </c>
      <c r="E295" s="250" t="s">
        <v>4012</v>
      </c>
      <c r="F295" s="250">
        <v>448</v>
      </c>
      <c r="G295" s="250" t="s">
        <v>24</v>
      </c>
      <c r="H295" s="250">
        <v>1</v>
      </c>
      <c r="I295" s="251">
        <v>26102</v>
      </c>
      <c r="J295" s="250">
        <v>1</v>
      </c>
      <c r="K295" s="250">
        <v>20</v>
      </c>
      <c r="L295" s="250">
        <v>1</v>
      </c>
      <c r="M295" s="250">
        <v>1</v>
      </c>
      <c r="N295" s="250" t="s">
        <v>4013</v>
      </c>
      <c r="O295" s="252">
        <v>13</v>
      </c>
      <c r="P295" s="253">
        <v>974.29899999999998</v>
      </c>
      <c r="Q295" s="253">
        <v>0</v>
      </c>
      <c r="R295" s="253">
        <f t="shared" si="6"/>
        <v>974.29899999999998</v>
      </c>
      <c r="S295" s="253">
        <v>144.80279999999999</v>
      </c>
      <c r="T295" s="253">
        <v>144.80279999999999</v>
      </c>
      <c r="U295" s="253">
        <v>144.80279999999999</v>
      </c>
      <c r="V295" s="253">
        <v>98.007126619500085</v>
      </c>
    </row>
    <row r="296" spans="1:22" s="204" customFormat="1" ht="15" customHeight="1" x14ac:dyDescent="0.25">
      <c r="A296" s="250" t="s">
        <v>4016</v>
      </c>
      <c r="B296" s="250">
        <v>2</v>
      </c>
      <c r="C296" s="250">
        <v>2</v>
      </c>
      <c r="D296" s="250" t="s">
        <v>4011</v>
      </c>
      <c r="E296" s="250" t="s">
        <v>4012</v>
      </c>
      <c r="F296" s="250">
        <v>448</v>
      </c>
      <c r="G296" s="250" t="s">
        <v>24</v>
      </c>
      <c r="H296" s="250">
        <v>1</v>
      </c>
      <c r="I296" s="251">
        <v>26102</v>
      </c>
      <c r="J296" s="250">
        <v>1</v>
      </c>
      <c r="K296" s="250">
        <v>20</v>
      </c>
      <c r="L296" s="250">
        <v>1</v>
      </c>
      <c r="M296" s="250">
        <v>1</v>
      </c>
      <c r="N296" s="250" t="s">
        <v>4013</v>
      </c>
      <c r="O296" s="252">
        <v>13</v>
      </c>
      <c r="P296" s="253">
        <v>1200.98</v>
      </c>
      <c r="Q296" s="253">
        <v>0</v>
      </c>
      <c r="R296" s="253">
        <f t="shared" si="6"/>
        <v>1200.98</v>
      </c>
      <c r="S296" s="253">
        <v>958.19560000000001</v>
      </c>
      <c r="T296" s="253">
        <f>1084.2056-126.01</f>
        <v>958.19560000000001</v>
      </c>
      <c r="U296" s="253">
        <v>958.19560000000001</v>
      </c>
      <c r="V296" s="253">
        <v>648.53716568635321</v>
      </c>
    </row>
    <row r="297" spans="1:22" s="204" customFormat="1" ht="15" customHeight="1" x14ac:dyDescent="0.25">
      <c r="A297" s="250" t="s">
        <v>4017</v>
      </c>
      <c r="B297" s="250">
        <v>2</v>
      </c>
      <c r="C297" s="250">
        <v>2</v>
      </c>
      <c r="D297" s="250" t="s">
        <v>4011</v>
      </c>
      <c r="E297" s="250" t="s">
        <v>4012</v>
      </c>
      <c r="F297" s="250">
        <v>273</v>
      </c>
      <c r="G297" s="250" t="s">
        <v>24</v>
      </c>
      <c r="H297" s="250">
        <v>1</v>
      </c>
      <c r="I297" s="251">
        <v>26102</v>
      </c>
      <c r="J297" s="250">
        <v>1</v>
      </c>
      <c r="K297" s="250">
        <v>20</v>
      </c>
      <c r="L297" s="250">
        <v>1</v>
      </c>
      <c r="M297" s="250">
        <v>1</v>
      </c>
      <c r="N297" s="250" t="s">
        <v>4013</v>
      </c>
      <c r="O297" s="252">
        <v>13</v>
      </c>
      <c r="P297" s="253">
        <v>0</v>
      </c>
      <c r="Q297" s="253">
        <v>0</v>
      </c>
      <c r="R297" s="253">
        <f t="shared" si="6"/>
        <v>0</v>
      </c>
      <c r="S297" s="253">
        <v>0</v>
      </c>
      <c r="T297" s="253">
        <v>0</v>
      </c>
      <c r="U297" s="253">
        <v>0</v>
      </c>
      <c r="V297" s="253">
        <v>0</v>
      </c>
    </row>
    <row r="298" spans="1:22" s="204" customFormat="1" ht="15" customHeight="1" x14ac:dyDescent="0.25">
      <c r="A298" s="250" t="s">
        <v>4017</v>
      </c>
      <c r="B298" s="250">
        <v>2</v>
      </c>
      <c r="C298" s="250">
        <v>2</v>
      </c>
      <c r="D298" s="250" t="s">
        <v>4011</v>
      </c>
      <c r="E298" s="250" t="s">
        <v>4012</v>
      </c>
      <c r="F298" s="250">
        <v>274</v>
      </c>
      <c r="G298" s="250" t="s">
        <v>24</v>
      </c>
      <c r="H298" s="250">
        <v>1</v>
      </c>
      <c r="I298" s="251">
        <v>26102</v>
      </c>
      <c r="J298" s="250">
        <v>1</v>
      </c>
      <c r="K298" s="250">
        <v>20</v>
      </c>
      <c r="L298" s="250">
        <v>1</v>
      </c>
      <c r="M298" s="250">
        <v>1</v>
      </c>
      <c r="N298" s="250" t="s">
        <v>4013</v>
      </c>
      <c r="O298" s="250">
        <v>13</v>
      </c>
      <c r="P298" s="253">
        <v>0</v>
      </c>
      <c r="Q298" s="253">
        <v>0</v>
      </c>
      <c r="R298" s="253">
        <f t="shared" si="6"/>
        <v>0</v>
      </c>
      <c r="S298" s="253">
        <v>0</v>
      </c>
      <c r="T298" s="253">
        <v>0</v>
      </c>
      <c r="U298" s="253">
        <v>0</v>
      </c>
      <c r="V298" s="253">
        <v>0</v>
      </c>
    </row>
    <row r="299" spans="1:22" s="204" customFormat="1" ht="15" customHeight="1" x14ac:dyDescent="0.25">
      <c r="A299" s="250" t="s">
        <v>4017</v>
      </c>
      <c r="B299" s="250">
        <v>2</v>
      </c>
      <c r="C299" s="250">
        <v>2</v>
      </c>
      <c r="D299" s="250" t="s">
        <v>4011</v>
      </c>
      <c r="E299" s="250" t="s">
        <v>4012</v>
      </c>
      <c r="F299" s="250">
        <v>448</v>
      </c>
      <c r="G299" s="250" t="s">
        <v>24</v>
      </c>
      <c r="H299" s="250">
        <v>1</v>
      </c>
      <c r="I299" s="251">
        <v>26102</v>
      </c>
      <c r="J299" s="250">
        <v>1</v>
      </c>
      <c r="K299" s="250">
        <v>20</v>
      </c>
      <c r="L299" s="250">
        <v>1</v>
      </c>
      <c r="M299" s="250">
        <v>1</v>
      </c>
      <c r="N299" s="250" t="s">
        <v>4013</v>
      </c>
      <c r="O299" s="252">
        <v>13</v>
      </c>
      <c r="P299" s="253">
        <v>0</v>
      </c>
      <c r="Q299" s="253">
        <v>0</v>
      </c>
      <c r="R299" s="253">
        <f t="shared" si="6"/>
        <v>0</v>
      </c>
      <c r="S299" s="253">
        <v>0</v>
      </c>
      <c r="T299" s="253">
        <v>0</v>
      </c>
      <c r="U299" s="253">
        <v>0</v>
      </c>
      <c r="V299" s="253">
        <v>0</v>
      </c>
    </row>
    <row r="300" spans="1:22" s="204" customFormat="1" ht="15" customHeight="1" x14ac:dyDescent="0.25">
      <c r="A300" s="250" t="s">
        <v>4018</v>
      </c>
      <c r="B300" s="250">
        <v>2</v>
      </c>
      <c r="C300" s="250">
        <v>2</v>
      </c>
      <c r="D300" s="250" t="s">
        <v>4011</v>
      </c>
      <c r="E300" s="250" t="s">
        <v>4012</v>
      </c>
      <c r="F300" s="250">
        <v>412</v>
      </c>
      <c r="G300" s="250" t="s">
        <v>24</v>
      </c>
      <c r="H300" s="250">
        <v>1</v>
      </c>
      <c r="I300" s="251">
        <v>26102</v>
      </c>
      <c r="J300" s="250">
        <v>1</v>
      </c>
      <c r="K300" s="250">
        <v>20</v>
      </c>
      <c r="L300" s="250">
        <v>1</v>
      </c>
      <c r="M300" s="250">
        <v>1</v>
      </c>
      <c r="N300" s="250" t="s">
        <v>4013</v>
      </c>
      <c r="O300" s="252">
        <v>13</v>
      </c>
      <c r="P300" s="253">
        <v>632.15219999999999</v>
      </c>
      <c r="Q300" s="253">
        <v>0</v>
      </c>
      <c r="R300" s="253">
        <f t="shared" si="6"/>
        <v>632.15219999999999</v>
      </c>
      <c r="S300" s="253">
        <v>0</v>
      </c>
      <c r="T300" s="253">
        <v>0</v>
      </c>
      <c r="U300" s="253">
        <v>0</v>
      </c>
      <c r="V300" s="253">
        <v>0</v>
      </c>
    </row>
    <row r="301" spans="1:22" s="204" customFormat="1" ht="15" customHeight="1" x14ac:dyDescent="0.25">
      <c r="A301" s="250" t="s">
        <v>4010</v>
      </c>
      <c r="B301" s="250">
        <v>2</v>
      </c>
      <c r="C301" s="250">
        <v>2</v>
      </c>
      <c r="D301" s="250" t="s">
        <v>4011</v>
      </c>
      <c r="E301" s="250" t="s">
        <v>4012</v>
      </c>
      <c r="F301" s="250">
        <v>287</v>
      </c>
      <c r="G301" s="250" t="s">
        <v>24</v>
      </c>
      <c r="H301" s="250">
        <v>1</v>
      </c>
      <c r="I301" s="251">
        <v>27201</v>
      </c>
      <c r="J301" s="250">
        <v>1</v>
      </c>
      <c r="K301" s="250">
        <v>20</v>
      </c>
      <c r="L301" s="250">
        <v>1</v>
      </c>
      <c r="M301" s="250">
        <v>1</v>
      </c>
      <c r="N301" s="250" t="s">
        <v>4013</v>
      </c>
      <c r="O301" s="252">
        <v>13</v>
      </c>
      <c r="P301" s="253">
        <v>0</v>
      </c>
      <c r="Q301" s="253">
        <v>2287.29</v>
      </c>
      <c r="R301" s="253">
        <f t="shared" si="6"/>
        <v>2287.29</v>
      </c>
      <c r="S301" s="253">
        <v>2287.2879999999996</v>
      </c>
      <c r="T301" s="253">
        <v>2287.2879999999996</v>
      </c>
      <c r="U301" s="253">
        <v>2287.2879999999996</v>
      </c>
      <c r="V301" s="253">
        <v>2287.2879999999996</v>
      </c>
    </row>
    <row r="302" spans="1:22" s="204" customFormat="1" ht="15" customHeight="1" x14ac:dyDescent="0.25">
      <c r="A302" s="250" t="s">
        <v>4014</v>
      </c>
      <c r="B302" s="250">
        <v>2</v>
      </c>
      <c r="C302" s="250">
        <v>2</v>
      </c>
      <c r="D302" s="250" t="s">
        <v>4011</v>
      </c>
      <c r="E302" s="250" t="s">
        <v>4012</v>
      </c>
      <c r="F302" s="250">
        <v>287</v>
      </c>
      <c r="G302" s="250" t="s">
        <v>24</v>
      </c>
      <c r="H302" s="250">
        <v>1</v>
      </c>
      <c r="I302" s="251">
        <v>27201</v>
      </c>
      <c r="J302" s="250">
        <v>1</v>
      </c>
      <c r="K302" s="250">
        <v>20</v>
      </c>
      <c r="L302" s="250">
        <v>1</v>
      </c>
      <c r="M302" s="250">
        <v>1</v>
      </c>
      <c r="N302" s="250" t="s">
        <v>4013</v>
      </c>
      <c r="O302" s="252">
        <v>13</v>
      </c>
      <c r="P302" s="253">
        <v>0</v>
      </c>
      <c r="Q302" s="253">
        <v>7827.69</v>
      </c>
      <c r="R302" s="253">
        <f t="shared" si="6"/>
        <v>7827.69</v>
      </c>
      <c r="S302" s="253">
        <v>6860.24</v>
      </c>
      <c r="T302" s="253">
        <v>6860.24</v>
      </c>
      <c r="U302" s="253">
        <v>6860.24</v>
      </c>
      <c r="V302" s="253">
        <v>6860.24</v>
      </c>
    </row>
    <row r="303" spans="1:22" s="204" customFormat="1" ht="15" customHeight="1" x14ac:dyDescent="0.25">
      <c r="A303" s="250" t="s">
        <v>4015</v>
      </c>
      <c r="B303" s="250">
        <v>2</v>
      </c>
      <c r="C303" s="250">
        <v>2</v>
      </c>
      <c r="D303" s="250" t="s">
        <v>4011</v>
      </c>
      <c r="E303" s="250" t="s">
        <v>4012</v>
      </c>
      <c r="F303" s="250">
        <v>448</v>
      </c>
      <c r="G303" s="250" t="s">
        <v>24</v>
      </c>
      <c r="H303" s="250">
        <v>1</v>
      </c>
      <c r="I303" s="251">
        <v>27201</v>
      </c>
      <c r="J303" s="250">
        <v>1</v>
      </c>
      <c r="K303" s="250">
        <v>20</v>
      </c>
      <c r="L303" s="250">
        <v>1</v>
      </c>
      <c r="M303" s="250">
        <v>1</v>
      </c>
      <c r="N303" s="250" t="s">
        <v>4013</v>
      </c>
      <c r="O303" s="252">
        <v>13</v>
      </c>
      <c r="P303" s="253">
        <v>0</v>
      </c>
      <c r="Q303" s="253">
        <v>4885.0200000000004</v>
      </c>
      <c r="R303" s="253">
        <f t="shared" si="6"/>
        <v>4885.0200000000004</v>
      </c>
      <c r="S303" s="253">
        <v>4885.0200000000004</v>
      </c>
      <c r="T303" s="253">
        <v>4885.0200000000004</v>
      </c>
      <c r="U303" s="253">
        <v>4885.0200000000004</v>
      </c>
      <c r="V303" s="253">
        <v>4885.0200000000004</v>
      </c>
    </row>
    <row r="304" spans="1:22" s="204" customFormat="1" ht="15" customHeight="1" x14ac:dyDescent="0.25">
      <c r="A304" s="250" t="s">
        <v>4017</v>
      </c>
      <c r="B304" s="250">
        <v>2</v>
      </c>
      <c r="C304" s="250">
        <v>2</v>
      </c>
      <c r="D304" s="250" t="s">
        <v>4011</v>
      </c>
      <c r="E304" s="250" t="s">
        <v>4012</v>
      </c>
      <c r="F304" s="250">
        <v>273</v>
      </c>
      <c r="G304" s="250" t="s">
        <v>24</v>
      </c>
      <c r="H304" s="250">
        <v>1</v>
      </c>
      <c r="I304" s="251">
        <v>27201</v>
      </c>
      <c r="J304" s="250">
        <v>1</v>
      </c>
      <c r="K304" s="250">
        <v>20</v>
      </c>
      <c r="L304" s="250">
        <v>1</v>
      </c>
      <c r="M304" s="250">
        <v>1</v>
      </c>
      <c r="N304" s="250" t="s">
        <v>4013</v>
      </c>
      <c r="O304" s="250">
        <v>13</v>
      </c>
      <c r="P304" s="253">
        <v>0</v>
      </c>
      <c r="Q304" s="253">
        <v>0</v>
      </c>
      <c r="R304" s="253">
        <f t="shared" si="6"/>
        <v>0</v>
      </c>
      <c r="S304" s="253">
        <v>0</v>
      </c>
      <c r="T304" s="253">
        <v>0</v>
      </c>
      <c r="U304" s="253">
        <v>0</v>
      </c>
      <c r="V304" s="253">
        <v>0</v>
      </c>
    </row>
    <row r="305" spans="1:22" s="204" customFormat="1" ht="15" customHeight="1" x14ac:dyDescent="0.25">
      <c r="A305" s="250" t="s">
        <v>4017</v>
      </c>
      <c r="B305" s="250">
        <v>2</v>
      </c>
      <c r="C305" s="250">
        <v>2</v>
      </c>
      <c r="D305" s="250" t="s">
        <v>4011</v>
      </c>
      <c r="E305" s="250" t="s">
        <v>4012</v>
      </c>
      <c r="F305" s="250">
        <v>274</v>
      </c>
      <c r="G305" s="250" t="s">
        <v>24</v>
      </c>
      <c r="H305" s="250">
        <v>1</v>
      </c>
      <c r="I305" s="251">
        <v>27201</v>
      </c>
      <c r="J305" s="250">
        <v>1</v>
      </c>
      <c r="K305" s="250">
        <v>20</v>
      </c>
      <c r="L305" s="250">
        <v>1</v>
      </c>
      <c r="M305" s="250">
        <v>1</v>
      </c>
      <c r="N305" s="250" t="s">
        <v>4013</v>
      </c>
      <c r="O305" s="252">
        <v>13</v>
      </c>
      <c r="P305" s="253">
        <v>0</v>
      </c>
      <c r="Q305" s="253">
        <v>0</v>
      </c>
      <c r="R305" s="253">
        <f t="shared" si="6"/>
        <v>0</v>
      </c>
      <c r="S305" s="253">
        <v>0</v>
      </c>
      <c r="T305" s="253">
        <v>0</v>
      </c>
      <c r="U305" s="253">
        <v>0</v>
      </c>
      <c r="V305" s="253">
        <v>0</v>
      </c>
    </row>
    <row r="306" spans="1:22" s="204" customFormat="1" ht="15" customHeight="1" x14ac:dyDescent="0.25">
      <c r="A306" s="250" t="s">
        <v>4017</v>
      </c>
      <c r="B306" s="250">
        <v>2</v>
      </c>
      <c r="C306" s="250">
        <v>2</v>
      </c>
      <c r="D306" s="250" t="s">
        <v>4011</v>
      </c>
      <c r="E306" s="250" t="s">
        <v>4012</v>
      </c>
      <c r="F306" s="250">
        <v>448</v>
      </c>
      <c r="G306" s="250" t="s">
        <v>24</v>
      </c>
      <c r="H306" s="250">
        <v>1</v>
      </c>
      <c r="I306" s="251">
        <v>27201</v>
      </c>
      <c r="J306" s="250">
        <v>1</v>
      </c>
      <c r="K306" s="250">
        <v>20</v>
      </c>
      <c r="L306" s="250">
        <v>1</v>
      </c>
      <c r="M306" s="250">
        <v>1</v>
      </c>
      <c r="N306" s="250" t="s">
        <v>4013</v>
      </c>
      <c r="O306" s="250">
        <v>13</v>
      </c>
      <c r="P306" s="253">
        <v>0</v>
      </c>
      <c r="Q306" s="253">
        <v>0</v>
      </c>
      <c r="R306" s="253">
        <f t="shared" si="6"/>
        <v>0</v>
      </c>
      <c r="S306" s="253">
        <v>0</v>
      </c>
      <c r="T306" s="253">
        <v>0</v>
      </c>
      <c r="U306" s="253">
        <v>0</v>
      </c>
      <c r="V306" s="253">
        <v>0</v>
      </c>
    </row>
    <row r="307" spans="1:22" s="204" customFormat="1" ht="15" customHeight="1" x14ac:dyDescent="0.25">
      <c r="A307" s="250" t="s">
        <v>4010</v>
      </c>
      <c r="B307" s="250">
        <v>2</v>
      </c>
      <c r="C307" s="250">
        <v>2</v>
      </c>
      <c r="D307" s="250" t="s">
        <v>4011</v>
      </c>
      <c r="E307" s="250" t="s">
        <v>4012</v>
      </c>
      <c r="F307" s="250">
        <v>287</v>
      </c>
      <c r="G307" s="250" t="s">
        <v>24</v>
      </c>
      <c r="H307" s="250">
        <v>1</v>
      </c>
      <c r="I307" s="251">
        <v>29201</v>
      </c>
      <c r="J307" s="250">
        <v>1</v>
      </c>
      <c r="K307" s="250">
        <v>20</v>
      </c>
      <c r="L307" s="250">
        <v>1</v>
      </c>
      <c r="M307" s="250">
        <v>1</v>
      </c>
      <c r="N307" s="250" t="s">
        <v>4013</v>
      </c>
      <c r="O307" s="250">
        <v>13</v>
      </c>
      <c r="P307" s="253">
        <v>2139.3552</v>
      </c>
      <c r="Q307" s="253">
        <v>0</v>
      </c>
      <c r="R307" s="253">
        <f t="shared" si="6"/>
        <v>2139.3552</v>
      </c>
      <c r="S307" s="253">
        <v>289.00239999999997</v>
      </c>
      <c r="T307" s="253">
        <v>289.00239999999997</v>
      </c>
      <c r="U307" s="253">
        <v>289.00239999999997</v>
      </c>
      <c r="V307" s="253">
        <v>289.00239999999997</v>
      </c>
    </row>
    <row r="308" spans="1:22" s="204" customFormat="1" ht="15" customHeight="1" x14ac:dyDescent="0.25">
      <c r="A308" s="250" t="s">
        <v>4014</v>
      </c>
      <c r="B308" s="250">
        <v>2</v>
      </c>
      <c r="C308" s="250">
        <v>2</v>
      </c>
      <c r="D308" s="250" t="s">
        <v>4011</v>
      </c>
      <c r="E308" s="250" t="s">
        <v>4012</v>
      </c>
      <c r="F308" s="250">
        <v>287</v>
      </c>
      <c r="G308" s="250" t="s">
        <v>24</v>
      </c>
      <c r="H308" s="250">
        <v>1</v>
      </c>
      <c r="I308" s="251">
        <v>29201</v>
      </c>
      <c r="J308" s="250">
        <v>1</v>
      </c>
      <c r="K308" s="250">
        <v>20</v>
      </c>
      <c r="L308" s="250">
        <v>1</v>
      </c>
      <c r="M308" s="250">
        <v>1</v>
      </c>
      <c r="N308" s="250" t="s">
        <v>4013</v>
      </c>
      <c r="O308" s="252">
        <v>13</v>
      </c>
      <c r="P308" s="253">
        <v>30000</v>
      </c>
      <c r="Q308" s="253">
        <v>0</v>
      </c>
      <c r="R308" s="253">
        <f t="shared" si="6"/>
        <v>30000</v>
      </c>
      <c r="S308" s="253">
        <v>6304.7574000000004</v>
      </c>
      <c r="T308" s="253">
        <f>6178.7374+126.02</f>
        <v>6304.7574000000004</v>
      </c>
      <c r="U308" s="253">
        <v>6304.7574000000004</v>
      </c>
      <c r="V308" s="253">
        <v>6304.7574000000004</v>
      </c>
    </row>
    <row r="309" spans="1:22" s="204" customFormat="1" ht="15" customHeight="1" x14ac:dyDescent="0.25">
      <c r="A309" s="250" t="s">
        <v>4015</v>
      </c>
      <c r="B309" s="250">
        <v>2</v>
      </c>
      <c r="C309" s="250">
        <v>2</v>
      </c>
      <c r="D309" s="250" t="s">
        <v>4011</v>
      </c>
      <c r="E309" s="250" t="s">
        <v>4012</v>
      </c>
      <c r="F309" s="250">
        <v>448</v>
      </c>
      <c r="G309" s="250" t="s">
        <v>24</v>
      </c>
      <c r="H309" s="250">
        <v>1</v>
      </c>
      <c r="I309" s="251">
        <v>29201</v>
      </c>
      <c r="J309" s="250">
        <v>1</v>
      </c>
      <c r="K309" s="250">
        <v>20</v>
      </c>
      <c r="L309" s="250">
        <v>1</v>
      </c>
      <c r="M309" s="250">
        <v>1</v>
      </c>
      <c r="N309" s="250" t="s">
        <v>4013</v>
      </c>
      <c r="O309" s="250">
        <v>13</v>
      </c>
      <c r="P309" s="253">
        <v>0</v>
      </c>
      <c r="Q309" s="253">
        <v>0</v>
      </c>
      <c r="R309" s="253">
        <f t="shared" si="6"/>
        <v>0</v>
      </c>
      <c r="S309" s="253">
        <v>0</v>
      </c>
      <c r="T309" s="253">
        <v>0</v>
      </c>
      <c r="U309" s="253">
        <v>0</v>
      </c>
      <c r="V309" s="253">
        <v>0</v>
      </c>
    </row>
    <row r="310" spans="1:22" s="204" customFormat="1" ht="15" customHeight="1" x14ac:dyDescent="0.25">
      <c r="A310" s="250" t="s">
        <v>4016</v>
      </c>
      <c r="B310" s="250">
        <v>2</v>
      </c>
      <c r="C310" s="250">
        <v>2</v>
      </c>
      <c r="D310" s="250" t="s">
        <v>4011</v>
      </c>
      <c r="E310" s="250" t="s">
        <v>4012</v>
      </c>
      <c r="F310" s="250">
        <v>448</v>
      </c>
      <c r="G310" s="250" t="s">
        <v>24</v>
      </c>
      <c r="H310" s="250">
        <v>1</v>
      </c>
      <c r="I310" s="251">
        <v>29201</v>
      </c>
      <c r="J310" s="250">
        <v>1</v>
      </c>
      <c r="K310" s="250">
        <v>20</v>
      </c>
      <c r="L310" s="250">
        <v>1</v>
      </c>
      <c r="M310" s="250">
        <v>1</v>
      </c>
      <c r="N310" s="250" t="s">
        <v>4013</v>
      </c>
      <c r="O310" s="250">
        <v>13</v>
      </c>
      <c r="P310" s="253">
        <v>379.99</v>
      </c>
      <c r="Q310" s="253">
        <v>0</v>
      </c>
      <c r="R310" s="253">
        <f t="shared" si="6"/>
        <v>379.99</v>
      </c>
      <c r="S310" s="253">
        <v>393.04279999999994</v>
      </c>
      <c r="T310" s="253">
        <v>393.04279999999994</v>
      </c>
      <c r="U310" s="253">
        <v>393.04279999999994</v>
      </c>
      <c r="V310" s="253">
        <v>393.04279999999994</v>
      </c>
    </row>
    <row r="311" spans="1:22" s="204" customFormat="1" ht="15" customHeight="1" x14ac:dyDescent="0.25">
      <c r="A311" s="250" t="s">
        <v>4017</v>
      </c>
      <c r="B311" s="250">
        <v>2</v>
      </c>
      <c r="C311" s="250">
        <v>2</v>
      </c>
      <c r="D311" s="250" t="s">
        <v>4011</v>
      </c>
      <c r="E311" s="250" t="s">
        <v>4012</v>
      </c>
      <c r="F311" s="250">
        <v>273</v>
      </c>
      <c r="G311" s="250" t="s">
        <v>24</v>
      </c>
      <c r="H311" s="250">
        <v>1</v>
      </c>
      <c r="I311" s="251">
        <v>29201</v>
      </c>
      <c r="J311" s="250">
        <v>1</v>
      </c>
      <c r="K311" s="250">
        <v>20</v>
      </c>
      <c r="L311" s="250">
        <v>1</v>
      </c>
      <c r="M311" s="250">
        <v>1</v>
      </c>
      <c r="N311" s="250" t="s">
        <v>4013</v>
      </c>
      <c r="O311" s="252">
        <v>13</v>
      </c>
      <c r="P311" s="253">
        <v>0</v>
      </c>
      <c r="Q311" s="253">
        <v>0</v>
      </c>
      <c r="R311" s="253">
        <f t="shared" si="6"/>
        <v>0</v>
      </c>
      <c r="S311" s="253">
        <v>232</v>
      </c>
      <c r="T311" s="253">
        <v>232</v>
      </c>
      <c r="U311" s="253">
        <v>232</v>
      </c>
      <c r="V311" s="253">
        <v>232</v>
      </c>
    </row>
    <row r="312" spans="1:22" s="204" customFormat="1" ht="15" customHeight="1" x14ac:dyDescent="0.25">
      <c r="A312" s="250" t="s">
        <v>4017</v>
      </c>
      <c r="B312" s="250">
        <v>2</v>
      </c>
      <c r="C312" s="250">
        <v>2</v>
      </c>
      <c r="D312" s="250" t="s">
        <v>4011</v>
      </c>
      <c r="E312" s="250" t="s">
        <v>4012</v>
      </c>
      <c r="F312" s="250">
        <v>274</v>
      </c>
      <c r="G312" s="250" t="s">
        <v>24</v>
      </c>
      <c r="H312" s="250">
        <v>1</v>
      </c>
      <c r="I312" s="251">
        <v>29201</v>
      </c>
      <c r="J312" s="250">
        <v>1</v>
      </c>
      <c r="K312" s="250">
        <v>20</v>
      </c>
      <c r="L312" s="250">
        <v>1</v>
      </c>
      <c r="M312" s="250">
        <v>1</v>
      </c>
      <c r="N312" s="250" t="s">
        <v>4013</v>
      </c>
      <c r="O312" s="250">
        <v>13</v>
      </c>
      <c r="P312" s="253">
        <v>0</v>
      </c>
      <c r="Q312" s="253"/>
      <c r="R312" s="253">
        <f t="shared" si="6"/>
        <v>0</v>
      </c>
      <c r="S312" s="253">
        <v>232</v>
      </c>
      <c r="T312" s="253">
        <v>232</v>
      </c>
      <c r="U312" s="253">
        <v>232</v>
      </c>
      <c r="V312" s="253">
        <v>232</v>
      </c>
    </row>
    <row r="313" spans="1:22" s="204" customFormat="1" ht="15" customHeight="1" x14ac:dyDescent="0.25">
      <c r="A313" s="250" t="s">
        <v>4017</v>
      </c>
      <c r="B313" s="250">
        <v>2</v>
      </c>
      <c r="C313" s="250">
        <v>2</v>
      </c>
      <c r="D313" s="250" t="s">
        <v>4011</v>
      </c>
      <c r="E313" s="250" t="s">
        <v>4012</v>
      </c>
      <c r="F313" s="250">
        <v>448</v>
      </c>
      <c r="G313" s="250" t="s">
        <v>24</v>
      </c>
      <c r="H313" s="250">
        <v>1</v>
      </c>
      <c r="I313" s="251">
        <v>29201</v>
      </c>
      <c r="J313" s="250">
        <v>1</v>
      </c>
      <c r="K313" s="250">
        <v>20</v>
      </c>
      <c r="L313" s="250">
        <v>1</v>
      </c>
      <c r="M313" s="250">
        <v>1</v>
      </c>
      <c r="N313" s="250" t="s">
        <v>4013</v>
      </c>
      <c r="O313" s="252">
        <v>13</v>
      </c>
      <c r="P313" s="253">
        <v>0</v>
      </c>
      <c r="Q313" s="253">
        <v>0</v>
      </c>
      <c r="R313" s="253">
        <f t="shared" si="6"/>
        <v>0</v>
      </c>
      <c r="S313" s="253">
        <v>232</v>
      </c>
      <c r="T313" s="253">
        <v>232</v>
      </c>
      <c r="U313" s="253">
        <v>232</v>
      </c>
      <c r="V313" s="253">
        <v>232</v>
      </c>
    </row>
    <row r="314" spans="1:22" s="204" customFormat="1" ht="15" customHeight="1" x14ac:dyDescent="0.25">
      <c r="A314" s="250" t="s">
        <v>4018</v>
      </c>
      <c r="B314" s="250">
        <v>2</v>
      </c>
      <c r="C314" s="250">
        <v>2</v>
      </c>
      <c r="D314" s="250" t="s">
        <v>4011</v>
      </c>
      <c r="E314" s="250" t="s">
        <v>4012</v>
      </c>
      <c r="F314" s="250">
        <v>412</v>
      </c>
      <c r="G314" s="250" t="s">
        <v>24</v>
      </c>
      <c r="H314" s="250">
        <v>1</v>
      </c>
      <c r="I314" s="251">
        <v>29201</v>
      </c>
      <c r="J314" s="250">
        <v>1</v>
      </c>
      <c r="K314" s="250">
        <v>20</v>
      </c>
      <c r="L314" s="250">
        <v>1</v>
      </c>
      <c r="M314" s="250">
        <v>1</v>
      </c>
      <c r="N314" s="250" t="s">
        <v>4013</v>
      </c>
      <c r="O314" s="250">
        <v>13</v>
      </c>
      <c r="P314" s="253">
        <v>0</v>
      </c>
      <c r="Q314" s="253">
        <v>0</v>
      </c>
      <c r="R314" s="253">
        <f t="shared" si="6"/>
        <v>0</v>
      </c>
      <c r="S314" s="253">
        <v>17.005599999999998</v>
      </c>
      <c r="T314" s="253">
        <v>17.005599999999998</v>
      </c>
      <c r="U314" s="253">
        <v>17.005599999999998</v>
      </c>
      <c r="V314" s="253">
        <v>17.005599999999998</v>
      </c>
    </row>
    <row r="315" spans="1:22" s="204" customFormat="1" ht="15" customHeight="1" x14ac:dyDescent="0.25">
      <c r="A315" s="250" t="s">
        <v>4010</v>
      </c>
      <c r="B315" s="250">
        <v>2</v>
      </c>
      <c r="C315" s="250">
        <v>2</v>
      </c>
      <c r="D315" s="250" t="s">
        <v>4011</v>
      </c>
      <c r="E315" s="250" t="s">
        <v>4012</v>
      </c>
      <c r="F315" s="250">
        <v>287</v>
      </c>
      <c r="G315" s="250" t="s">
        <v>24</v>
      </c>
      <c r="H315" s="250">
        <v>1</v>
      </c>
      <c r="I315" s="251">
        <v>29301</v>
      </c>
      <c r="J315" s="250">
        <v>1</v>
      </c>
      <c r="K315" s="250">
        <v>20</v>
      </c>
      <c r="L315" s="250">
        <v>1</v>
      </c>
      <c r="M315" s="250">
        <v>1</v>
      </c>
      <c r="N315" s="250" t="s">
        <v>4013</v>
      </c>
      <c r="O315" s="252">
        <v>13</v>
      </c>
      <c r="P315" s="253">
        <v>562.25</v>
      </c>
      <c r="Q315" s="253">
        <v>0</v>
      </c>
      <c r="R315" s="253">
        <f t="shared" si="6"/>
        <v>562.25</v>
      </c>
      <c r="S315" s="253">
        <v>0</v>
      </c>
      <c r="T315" s="253">
        <v>0</v>
      </c>
      <c r="U315" s="253">
        <v>0</v>
      </c>
      <c r="V315" s="253">
        <v>0</v>
      </c>
    </row>
    <row r="316" spans="1:22" s="204" customFormat="1" ht="15" customHeight="1" x14ac:dyDescent="0.25">
      <c r="A316" s="250" t="s">
        <v>4014</v>
      </c>
      <c r="B316" s="250">
        <v>2</v>
      </c>
      <c r="C316" s="250">
        <v>2</v>
      </c>
      <c r="D316" s="250" t="s">
        <v>4011</v>
      </c>
      <c r="E316" s="250" t="s">
        <v>4012</v>
      </c>
      <c r="F316" s="250">
        <v>287</v>
      </c>
      <c r="G316" s="250" t="s">
        <v>24</v>
      </c>
      <c r="H316" s="250">
        <v>1</v>
      </c>
      <c r="I316" s="251">
        <v>29301</v>
      </c>
      <c r="J316" s="250">
        <v>1</v>
      </c>
      <c r="K316" s="250">
        <v>20</v>
      </c>
      <c r="L316" s="250">
        <v>1</v>
      </c>
      <c r="M316" s="250">
        <v>1</v>
      </c>
      <c r="N316" s="250" t="s">
        <v>4013</v>
      </c>
      <c r="O316" s="250">
        <v>13</v>
      </c>
      <c r="P316" s="253">
        <v>845.88</v>
      </c>
      <c r="Q316" s="253">
        <v>0</v>
      </c>
      <c r="R316" s="253">
        <f t="shared" si="6"/>
        <v>845.88</v>
      </c>
      <c r="S316" s="253">
        <v>3042.66</v>
      </c>
      <c r="T316" s="253">
        <v>3042.66</v>
      </c>
      <c r="U316" s="253">
        <v>3042.66</v>
      </c>
      <c r="V316" s="253">
        <v>3042.66</v>
      </c>
    </row>
    <row r="317" spans="1:22" s="204" customFormat="1" ht="15" customHeight="1" x14ac:dyDescent="0.25">
      <c r="A317" s="250" t="s">
        <v>4016</v>
      </c>
      <c r="B317" s="250">
        <v>2</v>
      </c>
      <c r="C317" s="250">
        <v>2</v>
      </c>
      <c r="D317" s="250" t="s">
        <v>4011</v>
      </c>
      <c r="E317" s="250" t="s">
        <v>4012</v>
      </c>
      <c r="F317" s="250">
        <v>448</v>
      </c>
      <c r="G317" s="250" t="s">
        <v>24</v>
      </c>
      <c r="H317" s="250">
        <v>1</v>
      </c>
      <c r="I317" s="251">
        <v>29301</v>
      </c>
      <c r="J317" s="250">
        <v>1</v>
      </c>
      <c r="K317" s="250">
        <v>20</v>
      </c>
      <c r="L317" s="250">
        <v>1</v>
      </c>
      <c r="M317" s="250">
        <v>1</v>
      </c>
      <c r="N317" s="250" t="s">
        <v>4013</v>
      </c>
      <c r="O317" s="250">
        <v>13</v>
      </c>
      <c r="P317" s="253">
        <v>4464.47</v>
      </c>
      <c r="Q317" s="253">
        <v>0</v>
      </c>
      <c r="R317" s="253">
        <f t="shared" si="6"/>
        <v>4464.47</v>
      </c>
      <c r="S317" s="253">
        <v>0</v>
      </c>
      <c r="T317" s="253">
        <v>0</v>
      </c>
      <c r="U317" s="253">
        <v>0</v>
      </c>
      <c r="V317" s="253">
        <v>0</v>
      </c>
    </row>
    <row r="318" spans="1:22" s="204" customFormat="1" ht="15" customHeight="1" x14ac:dyDescent="0.25">
      <c r="A318" s="250" t="s">
        <v>4017</v>
      </c>
      <c r="B318" s="250">
        <v>2</v>
      </c>
      <c r="C318" s="250">
        <v>2</v>
      </c>
      <c r="D318" s="250" t="s">
        <v>4011</v>
      </c>
      <c r="E318" s="250" t="s">
        <v>4012</v>
      </c>
      <c r="F318" s="250">
        <v>273</v>
      </c>
      <c r="G318" s="250" t="s">
        <v>24</v>
      </c>
      <c r="H318" s="250">
        <v>1</v>
      </c>
      <c r="I318" s="251">
        <v>29301</v>
      </c>
      <c r="J318" s="250">
        <v>1</v>
      </c>
      <c r="K318" s="250">
        <v>20</v>
      </c>
      <c r="L318" s="250">
        <v>1</v>
      </c>
      <c r="M318" s="250">
        <v>1</v>
      </c>
      <c r="N318" s="250" t="s">
        <v>4013</v>
      </c>
      <c r="O318" s="250">
        <v>13</v>
      </c>
      <c r="P318" s="253">
        <v>0</v>
      </c>
      <c r="Q318" s="253">
        <v>0</v>
      </c>
      <c r="R318" s="253">
        <f t="shared" si="6"/>
        <v>0</v>
      </c>
      <c r="S318" s="253">
        <v>0</v>
      </c>
      <c r="T318" s="253">
        <v>0</v>
      </c>
      <c r="U318" s="253">
        <v>0</v>
      </c>
      <c r="V318" s="253">
        <v>0</v>
      </c>
    </row>
    <row r="319" spans="1:22" s="204" customFormat="1" ht="15" customHeight="1" x14ac:dyDescent="0.25">
      <c r="A319" s="250" t="s">
        <v>4017</v>
      </c>
      <c r="B319" s="250">
        <v>2</v>
      </c>
      <c r="C319" s="250">
        <v>2</v>
      </c>
      <c r="D319" s="250" t="s">
        <v>4011</v>
      </c>
      <c r="E319" s="250" t="s">
        <v>4012</v>
      </c>
      <c r="F319" s="250">
        <v>274</v>
      </c>
      <c r="G319" s="250" t="s">
        <v>24</v>
      </c>
      <c r="H319" s="250">
        <v>1</v>
      </c>
      <c r="I319" s="251">
        <v>29301</v>
      </c>
      <c r="J319" s="250">
        <v>1</v>
      </c>
      <c r="K319" s="250">
        <v>20</v>
      </c>
      <c r="L319" s="250">
        <v>1</v>
      </c>
      <c r="M319" s="250">
        <v>1</v>
      </c>
      <c r="N319" s="250" t="s">
        <v>4013</v>
      </c>
      <c r="O319" s="252">
        <v>13</v>
      </c>
      <c r="P319" s="253">
        <v>0</v>
      </c>
      <c r="Q319" s="253">
        <v>0</v>
      </c>
      <c r="R319" s="253">
        <f t="shared" si="6"/>
        <v>0</v>
      </c>
      <c r="S319" s="253">
        <v>0</v>
      </c>
      <c r="T319" s="253">
        <v>0</v>
      </c>
      <c r="U319" s="253">
        <v>0</v>
      </c>
      <c r="V319" s="253">
        <v>0</v>
      </c>
    </row>
    <row r="320" spans="1:22" s="204" customFormat="1" ht="15" customHeight="1" x14ac:dyDescent="0.25">
      <c r="A320" s="250" t="s">
        <v>4017</v>
      </c>
      <c r="B320" s="250">
        <v>2</v>
      </c>
      <c r="C320" s="250">
        <v>2</v>
      </c>
      <c r="D320" s="250" t="s">
        <v>4011</v>
      </c>
      <c r="E320" s="250" t="s">
        <v>4012</v>
      </c>
      <c r="F320" s="250">
        <v>448</v>
      </c>
      <c r="G320" s="250" t="s">
        <v>24</v>
      </c>
      <c r="H320" s="250">
        <v>1</v>
      </c>
      <c r="I320" s="251">
        <v>29301</v>
      </c>
      <c r="J320" s="250">
        <v>1</v>
      </c>
      <c r="K320" s="250">
        <v>20</v>
      </c>
      <c r="L320" s="250">
        <v>1</v>
      </c>
      <c r="M320" s="250">
        <v>1</v>
      </c>
      <c r="N320" s="250" t="s">
        <v>4013</v>
      </c>
      <c r="O320" s="250">
        <v>13</v>
      </c>
      <c r="P320" s="253">
        <v>0</v>
      </c>
      <c r="Q320" s="253">
        <v>0</v>
      </c>
      <c r="R320" s="253">
        <f t="shared" si="6"/>
        <v>0</v>
      </c>
      <c r="S320" s="253">
        <v>0</v>
      </c>
      <c r="T320" s="253">
        <v>0</v>
      </c>
      <c r="U320" s="253">
        <v>0</v>
      </c>
      <c r="V320" s="253">
        <v>0</v>
      </c>
    </row>
    <row r="321" spans="1:22" s="204" customFormat="1" ht="15" customHeight="1" x14ac:dyDescent="0.25">
      <c r="A321" s="250" t="s">
        <v>4010</v>
      </c>
      <c r="B321" s="250">
        <v>2</v>
      </c>
      <c r="C321" s="250">
        <v>2</v>
      </c>
      <c r="D321" s="250" t="s">
        <v>4011</v>
      </c>
      <c r="E321" s="250" t="s">
        <v>4012</v>
      </c>
      <c r="F321" s="250">
        <v>287</v>
      </c>
      <c r="G321" s="250" t="s">
        <v>24</v>
      </c>
      <c r="H321" s="250">
        <v>1</v>
      </c>
      <c r="I321" s="251">
        <v>29401</v>
      </c>
      <c r="J321" s="250">
        <v>1</v>
      </c>
      <c r="K321" s="250">
        <v>20</v>
      </c>
      <c r="L321" s="250">
        <v>1</v>
      </c>
      <c r="M321" s="250">
        <v>1</v>
      </c>
      <c r="N321" s="250" t="s">
        <v>4013</v>
      </c>
      <c r="O321" s="250">
        <v>13</v>
      </c>
      <c r="P321" s="253">
        <v>0</v>
      </c>
      <c r="Q321" s="253">
        <v>0</v>
      </c>
      <c r="R321" s="253">
        <f t="shared" si="6"/>
        <v>0</v>
      </c>
      <c r="S321" s="253">
        <v>0</v>
      </c>
      <c r="T321" s="253">
        <v>0</v>
      </c>
      <c r="U321" s="253">
        <v>0</v>
      </c>
      <c r="V321" s="253">
        <v>0</v>
      </c>
    </row>
    <row r="322" spans="1:22" s="204" customFormat="1" ht="15" customHeight="1" x14ac:dyDescent="0.25">
      <c r="A322" s="250" t="s">
        <v>4014</v>
      </c>
      <c r="B322" s="250">
        <v>2</v>
      </c>
      <c r="C322" s="250">
        <v>2</v>
      </c>
      <c r="D322" s="250" t="s">
        <v>4011</v>
      </c>
      <c r="E322" s="250" t="s">
        <v>4012</v>
      </c>
      <c r="F322" s="250">
        <v>287</v>
      </c>
      <c r="G322" s="250" t="s">
        <v>24</v>
      </c>
      <c r="H322" s="250">
        <v>1</v>
      </c>
      <c r="I322" s="251">
        <v>29401</v>
      </c>
      <c r="J322" s="250">
        <v>1</v>
      </c>
      <c r="K322" s="250">
        <v>20</v>
      </c>
      <c r="L322" s="250">
        <v>1</v>
      </c>
      <c r="M322" s="250">
        <v>1</v>
      </c>
      <c r="N322" s="250" t="s">
        <v>4013</v>
      </c>
      <c r="O322" s="252">
        <v>13</v>
      </c>
      <c r="P322" s="253">
        <v>10757.2832</v>
      </c>
      <c r="Q322" s="253">
        <v>0</v>
      </c>
      <c r="R322" s="253">
        <f t="shared" si="6"/>
        <v>10757.2832</v>
      </c>
      <c r="S322" s="253">
        <v>198.99799999999999</v>
      </c>
      <c r="T322" s="253">
        <v>198.99799999999999</v>
      </c>
      <c r="U322" s="253">
        <v>198.99799999999999</v>
      </c>
      <c r="V322" s="253">
        <v>198.99799999999999</v>
      </c>
    </row>
    <row r="323" spans="1:22" s="204" customFormat="1" ht="15" customHeight="1" x14ac:dyDescent="0.25">
      <c r="A323" s="250" t="s">
        <v>4015</v>
      </c>
      <c r="B323" s="250">
        <v>2</v>
      </c>
      <c r="C323" s="250">
        <v>2</v>
      </c>
      <c r="D323" s="250" t="s">
        <v>4011</v>
      </c>
      <c r="E323" s="250" t="s">
        <v>4012</v>
      </c>
      <c r="F323" s="250">
        <v>448</v>
      </c>
      <c r="G323" s="250" t="s">
        <v>24</v>
      </c>
      <c r="H323" s="250">
        <v>1</v>
      </c>
      <c r="I323" s="251">
        <v>29401</v>
      </c>
      <c r="J323" s="250">
        <v>1</v>
      </c>
      <c r="K323" s="250">
        <v>20</v>
      </c>
      <c r="L323" s="250">
        <v>1</v>
      </c>
      <c r="M323" s="250">
        <v>1</v>
      </c>
      <c r="N323" s="250" t="s">
        <v>4013</v>
      </c>
      <c r="O323" s="252">
        <v>13</v>
      </c>
      <c r="P323" s="253">
        <v>0</v>
      </c>
      <c r="Q323" s="253">
        <v>0</v>
      </c>
      <c r="R323" s="253">
        <f t="shared" si="6"/>
        <v>0</v>
      </c>
      <c r="S323" s="253">
        <v>0</v>
      </c>
      <c r="T323" s="253">
        <v>0</v>
      </c>
      <c r="U323" s="253">
        <v>0</v>
      </c>
      <c r="V323" s="253">
        <v>0</v>
      </c>
    </row>
    <row r="324" spans="1:22" s="204" customFormat="1" ht="15" customHeight="1" x14ac:dyDescent="0.25">
      <c r="A324" s="250" t="s">
        <v>4016</v>
      </c>
      <c r="B324" s="250">
        <v>2</v>
      </c>
      <c r="C324" s="250">
        <v>2</v>
      </c>
      <c r="D324" s="250" t="s">
        <v>4011</v>
      </c>
      <c r="E324" s="250" t="s">
        <v>4012</v>
      </c>
      <c r="F324" s="250">
        <v>448</v>
      </c>
      <c r="G324" s="250" t="s">
        <v>24</v>
      </c>
      <c r="H324" s="250">
        <v>1</v>
      </c>
      <c r="I324" s="251">
        <v>29401</v>
      </c>
      <c r="J324" s="250">
        <v>1</v>
      </c>
      <c r="K324" s="250">
        <v>20</v>
      </c>
      <c r="L324" s="250">
        <v>1</v>
      </c>
      <c r="M324" s="250">
        <v>1</v>
      </c>
      <c r="N324" s="250" t="s">
        <v>4013</v>
      </c>
      <c r="O324" s="252">
        <v>13</v>
      </c>
      <c r="P324" s="253">
        <v>0</v>
      </c>
      <c r="Q324" s="253">
        <v>0</v>
      </c>
      <c r="R324" s="253">
        <f t="shared" si="6"/>
        <v>0</v>
      </c>
      <c r="S324" s="253">
        <v>338.9984</v>
      </c>
      <c r="T324" s="253">
        <v>338.9984</v>
      </c>
      <c r="U324" s="253">
        <v>338.9984</v>
      </c>
      <c r="V324" s="253">
        <v>338.9984</v>
      </c>
    </row>
    <row r="325" spans="1:22" s="204" customFormat="1" ht="15" customHeight="1" x14ac:dyDescent="0.25">
      <c r="A325" s="250" t="s">
        <v>4017</v>
      </c>
      <c r="B325" s="250">
        <v>2</v>
      </c>
      <c r="C325" s="250">
        <v>2</v>
      </c>
      <c r="D325" s="250" t="s">
        <v>4011</v>
      </c>
      <c r="E325" s="250" t="s">
        <v>4012</v>
      </c>
      <c r="F325" s="250">
        <v>273</v>
      </c>
      <c r="G325" s="250" t="s">
        <v>24</v>
      </c>
      <c r="H325" s="250">
        <v>1</v>
      </c>
      <c r="I325" s="251">
        <v>29401</v>
      </c>
      <c r="J325" s="250">
        <v>1</v>
      </c>
      <c r="K325" s="250">
        <v>20</v>
      </c>
      <c r="L325" s="250">
        <v>1</v>
      </c>
      <c r="M325" s="250">
        <v>1</v>
      </c>
      <c r="N325" s="250" t="s">
        <v>4013</v>
      </c>
      <c r="O325" s="250">
        <v>13</v>
      </c>
      <c r="P325" s="253">
        <v>0</v>
      </c>
      <c r="Q325" s="253">
        <v>0</v>
      </c>
      <c r="R325" s="253">
        <f t="shared" ref="R325:R388" si="7">P325+Q325</f>
        <v>0</v>
      </c>
      <c r="S325" s="253">
        <v>889.99879999999996</v>
      </c>
      <c r="T325" s="253">
        <v>889.99879999999996</v>
      </c>
      <c r="U325" s="253">
        <v>889.99879999999996</v>
      </c>
      <c r="V325" s="253">
        <v>889.99879999999996</v>
      </c>
    </row>
    <row r="326" spans="1:22" s="204" customFormat="1" ht="15" customHeight="1" x14ac:dyDescent="0.25">
      <c r="A326" s="250" t="s">
        <v>4017</v>
      </c>
      <c r="B326" s="250">
        <v>2</v>
      </c>
      <c r="C326" s="250">
        <v>2</v>
      </c>
      <c r="D326" s="250" t="s">
        <v>4011</v>
      </c>
      <c r="E326" s="250" t="s">
        <v>4012</v>
      </c>
      <c r="F326" s="250">
        <v>274</v>
      </c>
      <c r="G326" s="250" t="s">
        <v>24</v>
      </c>
      <c r="H326" s="250">
        <v>1</v>
      </c>
      <c r="I326" s="251">
        <v>29401</v>
      </c>
      <c r="J326" s="250">
        <v>1</v>
      </c>
      <c r="K326" s="250">
        <v>20</v>
      </c>
      <c r="L326" s="250">
        <v>1</v>
      </c>
      <c r="M326" s="250">
        <v>1</v>
      </c>
      <c r="N326" s="250" t="s">
        <v>4013</v>
      </c>
      <c r="O326" s="252">
        <v>13</v>
      </c>
      <c r="P326" s="253">
        <v>0</v>
      </c>
      <c r="Q326" s="253">
        <v>0</v>
      </c>
      <c r="R326" s="253">
        <f t="shared" si="7"/>
        <v>0</v>
      </c>
      <c r="S326" s="253">
        <v>889.99879999999996</v>
      </c>
      <c r="T326" s="253">
        <v>889.99879999999996</v>
      </c>
      <c r="U326" s="253">
        <v>889.99879999999996</v>
      </c>
      <c r="V326" s="253">
        <v>889.99879999999996</v>
      </c>
    </row>
    <row r="327" spans="1:22" s="204" customFormat="1" ht="15" customHeight="1" x14ac:dyDescent="0.25">
      <c r="A327" s="250" t="s">
        <v>4017</v>
      </c>
      <c r="B327" s="250">
        <v>2</v>
      </c>
      <c r="C327" s="250">
        <v>2</v>
      </c>
      <c r="D327" s="250" t="s">
        <v>4011</v>
      </c>
      <c r="E327" s="250" t="s">
        <v>4012</v>
      </c>
      <c r="F327" s="250">
        <v>448</v>
      </c>
      <c r="G327" s="250" t="s">
        <v>24</v>
      </c>
      <c r="H327" s="250">
        <v>1</v>
      </c>
      <c r="I327" s="251">
        <v>29401</v>
      </c>
      <c r="J327" s="250">
        <v>1</v>
      </c>
      <c r="K327" s="250">
        <v>20</v>
      </c>
      <c r="L327" s="250">
        <v>1</v>
      </c>
      <c r="M327" s="250">
        <v>1</v>
      </c>
      <c r="N327" s="250" t="s">
        <v>4013</v>
      </c>
      <c r="O327" s="252">
        <v>13</v>
      </c>
      <c r="P327" s="253">
        <v>0</v>
      </c>
      <c r="Q327" s="253">
        <v>0</v>
      </c>
      <c r="R327" s="253">
        <f t="shared" si="7"/>
        <v>0</v>
      </c>
      <c r="S327" s="253">
        <v>889.99879999999996</v>
      </c>
      <c r="T327" s="253">
        <v>889.99879999999996</v>
      </c>
      <c r="U327" s="253">
        <v>889.99879999999996</v>
      </c>
      <c r="V327" s="253">
        <v>889.99879999999996</v>
      </c>
    </row>
    <row r="328" spans="1:22" s="204" customFormat="1" ht="15" customHeight="1" x14ac:dyDescent="0.25">
      <c r="A328" s="250" t="s">
        <v>4014</v>
      </c>
      <c r="B328" s="250">
        <v>2</v>
      </c>
      <c r="C328" s="250">
        <v>2</v>
      </c>
      <c r="D328" s="250" t="s">
        <v>4011</v>
      </c>
      <c r="E328" s="250" t="s">
        <v>4012</v>
      </c>
      <c r="F328" s="250">
        <v>287</v>
      </c>
      <c r="G328" s="250" t="s">
        <v>24</v>
      </c>
      <c r="H328" s="250">
        <v>1</v>
      </c>
      <c r="I328" s="251">
        <v>29501</v>
      </c>
      <c r="J328" s="250">
        <v>1</v>
      </c>
      <c r="K328" s="250">
        <v>20</v>
      </c>
      <c r="L328" s="250">
        <v>1</v>
      </c>
      <c r="M328" s="250">
        <v>1</v>
      </c>
      <c r="N328" s="250" t="s">
        <v>4013</v>
      </c>
      <c r="O328" s="252">
        <v>13</v>
      </c>
      <c r="P328" s="253">
        <v>0</v>
      </c>
      <c r="Q328" s="253">
        <v>4640</v>
      </c>
      <c r="R328" s="253">
        <f t="shared" si="7"/>
        <v>4640</v>
      </c>
      <c r="S328" s="253">
        <v>4640</v>
      </c>
      <c r="T328" s="253">
        <v>4640</v>
      </c>
      <c r="U328" s="253">
        <v>4640</v>
      </c>
      <c r="V328" s="253">
        <v>4610</v>
      </c>
    </row>
    <row r="329" spans="1:22" s="204" customFormat="1" ht="15" customHeight="1" x14ac:dyDescent="0.25">
      <c r="A329" s="250" t="s">
        <v>4010</v>
      </c>
      <c r="B329" s="250">
        <v>2</v>
      </c>
      <c r="C329" s="250">
        <v>2</v>
      </c>
      <c r="D329" s="250" t="s">
        <v>4011</v>
      </c>
      <c r="E329" s="250" t="s">
        <v>4012</v>
      </c>
      <c r="F329" s="250">
        <v>287</v>
      </c>
      <c r="G329" s="250" t="s">
        <v>24</v>
      </c>
      <c r="H329" s="250">
        <v>1</v>
      </c>
      <c r="I329" s="251">
        <v>29601</v>
      </c>
      <c r="J329" s="250">
        <v>1</v>
      </c>
      <c r="K329" s="250">
        <v>20</v>
      </c>
      <c r="L329" s="250">
        <v>1</v>
      </c>
      <c r="M329" s="250">
        <v>1</v>
      </c>
      <c r="N329" s="250" t="s">
        <v>4013</v>
      </c>
      <c r="O329" s="252">
        <v>13</v>
      </c>
      <c r="P329" s="253">
        <v>38510.840000000004</v>
      </c>
      <c r="Q329" s="253">
        <f>-20887.8327817618-2287.29</f>
        <v>-23175.122781761802</v>
      </c>
      <c r="R329" s="253">
        <f t="shared" si="7"/>
        <v>15335.717218238202</v>
      </c>
      <c r="S329" s="253">
        <v>8275.5527999999995</v>
      </c>
      <c r="T329" s="253">
        <v>8275.5527999999995</v>
      </c>
      <c r="U329" s="253">
        <v>8275.5527999999995</v>
      </c>
      <c r="V329" s="253">
        <v>6390.2221661073918</v>
      </c>
    </row>
    <row r="330" spans="1:22" s="204" customFormat="1" ht="15" customHeight="1" x14ac:dyDescent="0.25">
      <c r="A330" s="250" t="s">
        <v>4014</v>
      </c>
      <c r="B330" s="250">
        <v>2</v>
      </c>
      <c r="C330" s="250">
        <v>2</v>
      </c>
      <c r="D330" s="250" t="s">
        <v>4011</v>
      </c>
      <c r="E330" s="250" t="s">
        <v>4012</v>
      </c>
      <c r="F330" s="250">
        <v>287</v>
      </c>
      <c r="G330" s="250" t="s">
        <v>24</v>
      </c>
      <c r="H330" s="250">
        <v>1</v>
      </c>
      <c r="I330" s="251">
        <v>29601</v>
      </c>
      <c r="J330" s="250">
        <v>1</v>
      </c>
      <c r="K330" s="250">
        <v>20</v>
      </c>
      <c r="L330" s="250">
        <v>1</v>
      </c>
      <c r="M330" s="250">
        <v>1</v>
      </c>
      <c r="N330" s="250" t="s">
        <v>4013</v>
      </c>
      <c r="O330" s="250">
        <v>13</v>
      </c>
      <c r="P330" s="253">
        <v>86300</v>
      </c>
      <c r="Q330" s="253">
        <f>29116.8916894763-7827.69-4640-105-35239.05-7467.97</f>
        <v>-26162.818310523704</v>
      </c>
      <c r="R330" s="253">
        <f t="shared" si="7"/>
        <v>60137.181689476296</v>
      </c>
      <c r="S330" s="253">
        <v>18223.071199999998</v>
      </c>
      <c r="T330" s="253">
        <v>18223.071199999998</v>
      </c>
      <c r="U330" s="253">
        <v>18223.071199999998</v>
      </c>
      <c r="V330" s="253">
        <v>14071.503902046667</v>
      </c>
    </row>
    <row r="331" spans="1:22" s="204" customFormat="1" ht="15" customHeight="1" x14ac:dyDescent="0.25">
      <c r="A331" s="250" t="s">
        <v>4015</v>
      </c>
      <c r="B331" s="250">
        <v>2</v>
      </c>
      <c r="C331" s="250">
        <v>2</v>
      </c>
      <c r="D331" s="250" t="s">
        <v>4011</v>
      </c>
      <c r="E331" s="250" t="s">
        <v>4012</v>
      </c>
      <c r="F331" s="250">
        <v>448</v>
      </c>
      <c r="G331" s="250" t="s">
        <v>24</v>
      </c>
      <c r="H331" s="250">
        <v>1</v>
      </c>
      <c r="I331" s="251">
        <v>29601</v>
      </c>
      <c r="J331" s="250">
        <v>1</v>
      </c>
      <c r="K331" s="250">
        <v>20</v>
      </c>
      <c r="L331" s="250">
        <v>1</v>
      </c>
      <c r="M331" s="250">
        <v>1</v>
      </c>
      <c r="N331" s="250" t="s">
        <v>4013</v>
      </c>
      <c r="O331" s="252">
        <v>13</v>
      </c>
      <c r="P331" s="253">
        <v>10600</v>
      </c>
      <c r="Q331" s="253">
        <v>-5986.4800000000005</v>
      </c>
      <c r="R331" s="253">
        <f t="shared" si="7"/>
        <v>4613.5199999999995</v>
      </c>
      <c r="S331" s="253">
        <v>4059.9999999999995</v>
      </c>
      <c r="T331" s="253">
        <v>4059.9999999999995</v>
      </c>
      <c r="U331" s="253">
        <v>4059.9999999999995</v>
      </c>
      <c r="V331" s="253">
        <v>3135.0536479443417</v>
      </c>
    </row>
    <row r="332" spans="1:22" s="204" customFormat="1" ht="15" customHeight="1" x14ac:dyDescent="0.25">
      <c r="A332" s="250" t="s">
        <v>4016</v>
      </c>
      <c r="B332" s="250">
        <v>2</v>
      </c>
      <c r="C332" s="250">
        <v>2</v>
      </c>
      <c r="D332" s="250" t="s">
        <v>4011</v>
      </c>
      <c r="E332" s="250" t="s">
        <v>4012</v>
      </c>
      <c r="F332" s="250">
        <v>448</v>
      </c>
      <c r="G332" s="250" t="s">
        <v>24</v>
      </c>
      <c r="H332" s="250">
        <v>1</v>
      </c>
      <c r="I332" s="251">
        <v>29601</v>
      </c>
      <c r="J332" s="250">
        <v>1</v>
      </c>
      <c r="K332" s="250">
        <v>20</v>
      </c>
      <c r="L332" s="250">
        <v>1</v>
      </c>
      <c r="M332" s="250">
        <v>1</v>
      </c>
      <c r="N332" s="250" t="s">
        <v>4013</v>
      </c>
      <c r="O332" s="252">
        <v>13</v>
      </c>
      <c r="P332" s="253">
        <v>41200</v>
      </c>
      <c r="Q332" s="253">
        <f>-5941.15-4885.02</f>
        <v>-10826.17</v>
      </c>
      <c r="R332" s="253">
        <f t="shared" si="7"/>
        <v>30373.83</v>
      </c>
      <c r="S332" s="253">
        <v>888.77159999999981</v>
      </c>
      <c r="T332" s="253">
        <v>888.77159999999981</v>
      </c>
      <c r="U332" s="253">
        <v>888.77159999999981</v>
      </c>
      <c r="V332" s="253">
        <v>686.2922775293913</v>
      </c>
    </row>
    <row r="333" spans="1:22" s="204" customFormat="1" ht="15" customHeight="1" x14ac:dyDescent="0.25">
      <c r="A333" s="250" t="s">
        <v>4017</v>
      </c>
      <c r="B333" s="250">
        <v>2</v>
      </c>
      <c r="C333" s="250">
        <v>2</v>
      </c>
      <c r="D333" s="250" t="s">
        <v>4011</v>
      </c>
      <c r="E333" s="250" t="s">
        <v>4012</v>
      </c>
      <c r="F333" s="250">
        <v>273</v>
      </c>
      <c r="G333" s="250" t="s">
        <v>24</v>
      </c>
      <c r="H333" s="250">
        <v>1</v>
      </c>
      <c r="I333" s="251">
        <v>29601</v>
      </c>
      <c r="J333" s="250">
        <v>1</v>
      </c>
      <c r="K333" s="250">
        <v>20</v>
      </c>
      <c r="L333" s="250">
        <v>1</v>
      </c>
      <c r="M333" s="250">
        <v>1</v>
      </c>
      <c r="N333" s="250" t="s">
        <v>4013</v>
      </c>
      <c r="O333" s="252">
        <v>13</v>
      </c>
      <c r="P333" s="253">
        <f>30929.37/3</f>
        <v>10309.789999999999</v>
      </c>
      <c r="Q333" s="253">
        <v>-6056.7564076713998</v>
      </c>
      <c r="R333" s="253">
        <f t="shared" si="7"/>
        <v>4253.0335923285993</v>
      </c>
      <c r="S333" s="253">
        <v>1209.2918</v>
      </c>
      <c r="T333" s="253">
        <v>1209.2918</v>
      </c>
      <c r="U333" s="253">
        <v>1209.2918</v>
      </c>
      <c r="V333" s="253">
        <v>933.79179039881262</v>
      </c>
    </row>
    <row r="334" spans="1:22" s="204" customFormat="1" ht="15" customHeight="1" x14ac:dyDescent="0.25">
      <c r="A334" s="250" t="s">
        <v>4017</v>
      </c>
      <c r="B334" s="250">
        <v>2</v>
      </c>
      <c r="C334" s="250">
        <v>2</v>
      </c>
      <c r="D334" s="250" t="s">
        <v>4011</v>
      </c>
      <c r="E334" s="250" t="s">
        <v>4012</v>
      </c>
      <c r="F334" s="250">
        <v>274</v>
      </c>
      <c r="G334" s="250" t="s">
        <v>24</v>
      </c>
      <c r="H334" s="250">
        <v>1</v>
      </c>
      <c r="I334" s="251">
        <v>29601</v>
      </c>
      <c r="J334" s="250">
        <v>1</v>
      </c>
      <c r="K334" s="250">
        <v>20</v>
      </c>
      <c r="L334" s="250">
        <v>1</v>
      </c>
      <c r="M334" s="250">
        <v>1</v>
      </c>
      <c r="N334" s="250" t="s">
        <v>4013</v>
      </c>
      <c r="O334" s="250">
        <v>13</v>
      </c>
      <c r="P334" s="253">
        <v>10309.789999999999</v>
      </c>
      <c r="Q334" s="253">
        <v>-6056.7564076713998</v>
      </c>
      <c r="R334" s="253">
        <f t="shared" si="7"/>
        <v>4253.0335923285993</v>
      </c>
      <c r="S334" s="253">
        <v>1209.2918</v>
      </c>
      <c r="T334" s="253">
        <v>1209.2918</v>
      </c>
      <c r="U334" s="253">
        <v>1209.2918</v>
      </c>
      <c r="V334" s="253">
        <v>933.79179039881262</v>
      </c>
    </row>
    <row r="335" spans="1:22" s="204" customFormat="1" ht="15" customHeight="1" x14ac:dyDescent="0.25">
      <c r="A335" s="250" t="s">
        <v>4017</v>
      </c>
      <c r="B335" s="250">
        <v>2</v>
      </c>
      <c r="C335" s="250">
        <v>2</v>
      </c>
      <c r="D335" s="250" t="s">
        <v>4011</v>
      </c>
      <c r="E335" s="250" t="s">
        <v>4012</v>
      </c>
      <c r="F335" s="250">
        <v>448</v>
      </c>
      <c r="G335" s="250" t="s">
        <v>24</v>
      </c>
      <c r="H335" s="250">
        <v>1</v>
      </c>
      <c r="I335" s="251">
        <v>29601</v>
      </c>
      <c r="J335" s="250">
        <v>1</v>
      </c>
      <c r="K335" s="250">
        <v>20</v>
      </c>
      <c r="L335" s="250">
        <v>1</v>
      </c>
      <c r="M335" s="250">
        <v>1</v>
      </c>
      <c r="N335" s="250" t="s">
        <v>4013</v>
      </c>
      <c r="O335" s="252">
        <v>13</v>
      </c>
      <c r="P335" s="253">
        <v>10309.789999999999</v>
      </c>
      <c r="Q335" s="253">
        <v>-6056.7564076713998</v>
      </c>
      <c r="R335" s="253">
        <f t="shared" si="7"/>
        <v>4253.0335923285993</v>
      </c>
      <c r="S335" s="253">
        <v>1209.2918</v>
      </c>
      <c r="T335" s="253">
        <v>1209.2918</v>
      </c>
      <c r="U335" s="253">
        <v>1209.2918</v>
      </c>
      <c r="V335" s="253">
        <v>933.79179039881262</v>
      </c>
    </row>
    <row r="336" spans="1:22" s="204" customFormat="1" ht="15" customHeight="1" x14ac:dyDescent="0.25">
      <c r="A336" s="250" t="s">
        <v>4018</v>
      </c>
      <c r="B336" s="250">
        <v>2</v>
      </c>
      <c r="C336" s="250">
        <v>2</v>
      </c>
      <c r="D336" s="250" t="s">
        <v>4011</v>
      </c>
      <c r="E336" s="250" t="s">
        <v>4012</v>
      </c>
      <c r="F336" s="250">
        <v>412</v>
      </c>
      <c r="G336" s="250" t="s">
        <v>24</v>
      </c>
      <c r="H336" s="250">
        <v>1</v>
      </c>
      <c r="I336" s="251">
        <v>29601</v>
      </c>
      <c r="J336" s="250">
        <v>1</v>
      </c>
      <c r="K336" s="250">
        <v>20</v>
      </c>
      <c r="L336" s="250">
        <v>1</v>
      </c>
      <c r="M336" s="250">
        <v>1</v>
      </c>
      <c r="N336" s="250" t="s">
        <v>4013</v>
      </c>
      <c r="O336" s="250">
        <v>13</v>
      </c>
      <c r="P336" s="253">
        <v>1060</v>
      </c>
      <c r="Q336" s="253">
        <v>-328.10648266825001</v>
      </c>
      <c r="R336" s="253">
        <f t="shared" si="7"/>
        <v>731.89351733174999</v>
      </c>
      <c r="S336" s="253">
        <v>567.00799999999992</v>
      </c>
      <c r="T336" s="253">
        <v>567.00799999999992</v>
      </c>
      <c r="U336" s="253">
        <v>567.00799999999992</v>
      </c>
      <c r="V336" s="253">
        <v>437.83263517576972</v>
      </c>
    </row>
    <row r="337" spans="1:22" s="204" customFormat="1" ht="15" customHeight="1" x14ac:dyDescent="0.25">
      <c r="A337" s="250" t="s">
        <v>4014</v>
      </c>
      <c r="B337" s="250">
        <v>2</v>
      </c>
      <c r="C337" s="250">
        <v>2</v>
      </c>
      <c r="D337" s="250" t="s">
        <v>4011</v>
      </c>
      <c r="E337" s="250" t="s">
        <v>4012</v>
      </c>
      <c r="F337" s="250">
        <v>287</v>
      </c>
      <c r="G337" s="250" t="s">
        <v>24</v>
      </c>
      <c r="H337" s="250">
        <v>1</v>
      </c>
      <c r="I337" s="251">
        <v>29801</v>
      </c>
      <c r="J337" s="250">
        <v>1</v>
      </c>
      <c r="K337" s="250">
        <v>20</v>
      </c>
      <c r="L337" s="250">
        <v>1</v>
      </c>
      <c r="M337" s="250">
        <v>1</v>
      </c>
      <c r="N337" s="250" t="s">
        <v>4013</v>
      </c>
      <c r="O337" s="250">
        <v>13</v>
      </c>
      <c r="P337" s="253">
        <v>0</v>
      </c>
      <c r="Q337" s="253">
        <v>68837.239999999991</v>
      </c>
      <c r="R337" s="253">
        <f t="shared" si="7"/>
        <v>68837.239999999991</v>
      </c>
      <c r="S337" s="253">
        <v>0</v>
      </c>
      <c r="T337" s="253">
        <v>0</v>
      </c>
      <c r="U337" s="253">
        <v>0</v>
      </c>
      <c r="V337" s="253">
        <v>0</v>
      </c>
    </row>
    <row r="338" spans="1:22" s="204" customFormat="1" ht="15" customHeight="1" x14ac:dyDescent="0.25">
      <c r="A338" s="250" t="s">
        <v>4015</v>
      </c>
      <c r="B338" s="250">
        <v>2</v>
      </c>
      <c r="C338" s="250">
        <v>2</v>
      </c>
      <c r="D338" s="250" t="s">
        <v>4011</v>
      </c>
      <c r="E338" s="250" t="s">
        <v>4012</v>
      </c>
      <c r="F338" s="250">
        <v>448</v>
      </c>
      <c r="G338" s="250" t="s">
        <v>24</v>
      </c>
      <c r="H338" s="250">
        <v>1</v>
      </c>
      <c r="I338" s="251">
        <v>29801</v>
      </c>
      <c r="J338" s="250">
        <v>1</v>
      </c>
      <c r="K338" s="250">
        <v>20</v>
      </c>
      <c r="L338" s="250">
        <v>1</v>
      </c>
      <c r="M338" s="250">
        <v>1</v>
      </c>
      <c r="N338" s="250" t="s">
        <v>4013</v>
      </c>
      <c r="O338" s="250">
        <v>13</v>
      </c>
      <c r="P338" s="253">
        <v>7314.2587999999996</v>
      </c>
      <c r="Q338" s="253">
        <v>-1088.34303684223</v>
      </c>
      <c r="R338" s="253">
        <f t="shared" si="7"/>
        <v>6225.9157631577691</v>
      </c>
      <c r="S338" s="253">
        <v>4334</v>
      </c>
      <c r="T338" s="253">
        <v>4334</v>
      </c>
      <c r="U338" s="253">
        <v>4334</v>
      </c>
      <c r="V338" s="253">
        <v>4334</v>
      </c>
    </row>
    <row r="339" spans="1:22" s="204" customFormat="1" ht="15" customHeight="1" x14ac:dyDescent="0.25">
      <c r="A339" s="250" t="s">
        <v>4016</v>
      </c>
      <c r="B339" s="250">
        <v>2</v>
      </c>
      <c r="C339" s="250">
        <v>2</v>
      </c>
      <c r="D339" s="250" t="s">
        <v>4011</v>
      </c>
      <c r="E339" s="250" t="s">
        <v>4012</v>
      </c>
      <c r="F339" s="250">
        <v>448</v>
      </c>
      <c r="G339" s="250" t="s">
        <v>24</v>
      </c>
      <c r="H339" s="250">
        <v>1</v>
      </c>
      <c r="I339" s="251">
        <v>29801</v>
      </c>
      <c r="J339" s="250">
        <v>1</v>
      </c>
      <c r="K339" s="250">
        <v>20</v>
      </c>
      <c r="L339" s="250">
        <v>1</v>
      </c>
      <c r="M339" s="250">
        <v>1</v>
      </c>
      <c r="N339" s="250" t="s">
        <v>4013</v>
      </c>
      <c r="O339" s="250">
        <v>13</v>
      </c>
      <c r="P339" s="253">
        <v>0</v>
      </c>
      <c r="Q339" s="253">
        <v>0</v>
      </c>
      <c r="R339" s="253">
        <f t="shared" si="7"/>
        <v>0</v>
      </c>
      <c r="S339" s="253">
        <v>0</v>
      </c>
      <c r="T339" s="253">
        <v>0</v>
      </c>
      <c r="U339" s="253">
        <v>0</v>
      </c>
      <c r="V339" s="253">
        <v>0</v>
      </c>
    </row>
    <row r="340" spans="1:22" s="204" customFormat="1" ht="15" customHeight="1" x14ac:dyDescent="0.25">
      <c r="A340" s="250" t="s">
        <v>4017</v>
      </c>
      <c r="B340" s="250">
        <v>2</v>
      </c>
      <c r="C340" s="250">
        <v>2</v>
      </c>
      <c r="D340" s="250" t="s">
        <v>4011</v>
      </c>
      <c r="E340" s="250" t="s">
        <v>4012</v>
      </c>
      <c r="F340" s="250">
        <v>273</v>
      </c>
      <c r="G340" s="250" t="s">
        <v>24</v>
      </c>
      <c r="H340" s="250">
        <v>1</v>
      </c>
      <c r="I340" s="251">
        <v>29801</v>
      </c>
      <c r="J340" s="250">
        <v>1</v>
      </c>
      <c r="K340" s="250">
        <v>20</v>
      </c>
      <c r="L340" s="250">
        <v>1</v>
      </c>
      <c r="M340" s="250">
        <v>1</v>
      </c>
      <c r="N340" s="250" t="s">
        <v>4013</v>
      </c>
      <c r="O340" s="250">
        <v>13</v>
      </c>
      <c r="P340" s="253">
        <v>0</v>
      </c>
      <c r="Q340" s="253">
        <v>0</v>
      </c>
      <c r="R340" s="253">
        <f t="shared" si="7"/>
        <v>0</v>
      </c>
      <c r="S340" s="253">
        <v>0</v>
      </c>
      <c r="T340" s="253">
        <v>0</v>
      </c>
      <c r="U340" s="253">
        <v>0</v>
      </c>
      <c r="V340" s="253">
        <v>0</v>
      </c>
    </row>
    <row r="341" spans="1:22" s="204" customFormat="1" ht="15" customHeight="1" x14ac:dyDescent="0.25">
      <c r="A341" s="250" t="s">
        <v>4017</v>
      </c>
      <c r="B341" s="250">
        <v>2</v>
      </c>
      <c r="C341" s="250">
        <v>2</v>
      </c>
      <c r="D341" s="250" t="s">
        <v>4011</v>
      </c>
      <c r="E341" s="250" t="s">
        <v>4012</v>
      </c>
      <c r="F341" s="250">
        <v>274</v>
      </c>
      <c r="G341" s="250" t="s">
        <v>24</v>
      </c>
      <c r="H341" s="250">
        <v>1</v>
      </c>
      <c r="I341" s="251">
        <v>29801</v>
      </c>
      <c r="J341" s="250">
        <v>1</v>
      </c>
      <c r="K341" s="250">
        <v>20</v>
      </c>
      <c r="L341" s="250">
        <v>1</v>
      </c>
      <c r="M341" s="250">
        <v>1</v>
      </c>
      <c r="N341" s="250" t="s">
        <v>4013</v>
      </c>
      <c r="O341" s="252">
        <v>13</v>
      </c>
      <c r="P341" s="253">
        <v>0</v>
      </c>
      <c r="Q341" s="253">
        <v>0</v>
      </c>
      <c r="R341" s="253">
        <f t="shared" si="7"/>
        <v>0</v>
      </c>
      <c r="S341" s="253">
        <v>0</v>
      </c>
      <c r="T341" s="253">
        <v>0</v>
      </c>
      <c r="U341" s="253">
        <v>0</v>
      </c>
      <c r="V341" s="253">
        <v>0</v>
      </c>
    </row>
    <row r="342" spans="1:22" s="204" customFormat="1" ht="15" customHeight="1" x14ac:dyDescent="0.25">
      <c r="A342" s="250" t="s">
        <v>4017</v>
      </c>
      <c r="B342" s="250">
        <v>2</v>
      </c>
      <c r="C342" s="250">
        <v>2</v>
      </c>
      <c r="D342" s="250" t="s">
        <v>4011</v>
      </c>
      <c r="E342" s="250" t="s">
        <v>4012</v>
      </c>
      <c r="F342" s="250">
        <v>448</v>
      </c>
      <c r="G342" s="250" t="s">
        <v>24</v>
      </c>
      <c r="H342" s="250">
        <v>1</v>
      </c>
      <c r="I342" s="251">
        <v>29801</v>
      </c>
      <c r="J342" s="250">
        <v>1</v>
      </c>
      <c r="K342" s="250">
        <v>20</v>
      </c>
      <c r="L342" s="250">
        <v>1</v>
      </c>
      <c r="M342" s="250">
        <v>1</v>
      </c>
      <c r="N342" s="250" t="s">
        <v>4013</v>
      </c>
      <c r="O342" s="250">
        <v>13</v>
      </c>
      <c r="P342" s="253">
        <v>0</v>
      </c>
      <c r="Q342" s="253">
        <v>0</v>
      </c>
      <c r="R342" s="253">
        <f t="shared" si="7"/>
        <v>0</v>
      </c>
      <c r="S342" s="253">
        <v>0</v>
      </c>
      <c r="T342" s="253">
        <v>0</v>
      </c>
      <c r="U342" s="253">
        <v>0</v>
      </c>
      <c r="V342" s="253">
        <v>0</v>
      </c>
    </row>
    <row r="343" spans="1:22" s="204" customFormat="1" ht="15" customHeight="1" x14ac:dyDescent="0.25">
      <c r="A343" s="250" t="s">
        <v>4014</v>
      </c>
      <c r="B343" s="250">
        <v>2</v>
      </c>
      <c r="C343" s="250">
        <v>2</v>
      </c>
      <c r="D343" s="250" t="s">
        <v>4011</v>
      </c>
      <c r="E343" s="250" t="s">
        <v>4012</v>
      </c>
      <c r="F343" s="250">
        <v>287</v>
      </c>
      <c r="G343" s="250" t="s">
        <v>24</v>
      </c>
      <c r="H343" s="250">
        <v>1</v>
      </c>
      <c r="I343" s="251">
        <v>31101</v>
      </c>
      <c r="J343" s="250">
        <v>1</v>
      </c>
      <c r="K343" s="250">
        <v>20</v>
      </c>
      <c r="L343" s="250">
        <v>1</v>
      </c>
      <c r="M343" s="250">
        <v>1</v>
      </c>
      <c r="N343" s="250" t="s">
        <v>4013</v>
      </c>
      <c r="O343" s="252">
        <v>13</v>
      </c>
      <c r="P343" s="253">
        <v>400000</v>
      </c>
      <c r="Q343" s="253">
        <v>0</v>
      </c>
      <c r="R343" s="253">
        <f t="shared" si="7"/>
        <v>400000</v>
      </c>
      <c r="S343" s="253">
        <v>116434</v>
      </c>
      <c r="T343" s="253">
        <v>116434</v>
      </c>
      <c r="U343" s="253">
        <v>116434</v>
      </c>
      <c r="V343" s="253">
        <v>116434</v>
      </c>
    </row>
    <row r="344" spans="1:22" s="204" customFormat="1" ht="15" customHeight="1" x14ac:dyDescent="0.25">
      <c r="A344" s="250" t="s">
        <v>4014</v>
      </c>
      <c r="B344" s="250">
        <v>2</v>
      </c>
      <c r="C344" s="250">
        <v>2</v>
      </c>
      <c r="D344" s="250" t="s">
        <v>4011</v>
      </c>
      <c r="E344" s="250" t="s">
        <v>4012</v>
      </c>
      <c r="F344" s="250">
        <v>287</v>
      </c>
      <c r="G344" s="250" t="s">
        <v>24</v>
      </c>
      <c r="H344" s="250">
        <v>1</v>
      </c>
      <c r="I344" s="251">
        <v>31301</v>
      </c>
      <c r="J344" s="250">
        <v>1</v>
      </c>
      <c r="K344" s="250">
        <v>20</v>
      </c>
      <c r="L344" s="250">
        <v>1</v>
      </c>
      <c r="M344" s="250">
        <v>1</v>
      </c>
      <c r="N344" s="250" t="s">
        <v>4013</v>
      </c>
      <c r="O344" s="250">
        <v>13</v>
      </c>
      <c r="P344" s="253">
        <v>40000</v>
      </c>
      <c r="Q344" s="253">
        <v>0</v>
      </c>
      <c r="R344" s="253">
        <f t="shared" si="7"/>
        <v>40000</v>
      </c>
      <c r="S344" s="253">
        <v>18239</v>
      </c>
      <c r="T344" s="253">
        <v>18239</v>
      </c>
      <c r="U344" s="253">
        <v>18239</v>
      </c>
      <c r="V344" s="253">
        <v>18239</v>
      </c>
    </row>
    <row r="345" spans="1:22" s="204" customFormat="1" ht="15" customHeight="1" x14ac:dyDescent="0.25">
      <c r="A345" s="250" t="s">
        <v>4014</v>
      </c>
      <c r="B345" s="250">
        <v>2</v>
      </c>
      <c r="C345" s="250">
        <v>2</v>
      </c>
      <c r="D345" s="250" t="s">
        <v>4011</v>
      </c>
      <c r="E345" s="250" t="s">
        <v>4012</v>
      </c>
      <c r="F345" s="250">
        <v>287</v>
      </c>
      <c r="G345" s="250" t="s">
        <v>24</v>
      </c>
      <c r="H345" s="250">
        <v>1</v>
      </c>
      <c r="I345" s="251">
        <v>31401</v>
      </c>
      <c r="J345" s="250">
        <v>1</v>
      </c>
      <c r="K345" s="250">
        <v>20</v>
      </c>
      <c r="L345" s="250">
        <v>1</v>
      </c>
      <c r="M345" s="250">
        <v>1</v>
      </c>
      <c r="N345" s="250" t="s">
        <v>4013</v>
      </c>
      <c r="O345" s="252">
        <v>13</v>
      </c>
      <c r="P345" s="253">
        <v>150000</v>
      </c>
      <c r="Q345" s="253">
        <v>0</v>
      </c>
      <c r="R345" s="253">
        <f t="shared" si="7"/>
        <v>150000</v>
      </c>
      <c r="S345" s="253">
        <v>71759.210000000006</v>
      </c>
      <c r="T345" s="257">
        <v>71759.2068</v>
      </c>
      <c r="U345" s="253">
        <v>71759.210000000006</v>
      </c>
      <c r="V345" s="253">
        <v>71759.210000000006</v>
      </c>
    </row>
    <row r="346" spans="1:22" s="204" customFormat="1" ht="15" customHeight="1" x14ac:dyDescent="0.25">
      <c r="A346" s="250" t="s">
        <v>4014</v>
      </c>
      <c r="B346" s="250">
        <v>2</v>
      </c>
      <c r="C346" s="250">
        <v>2</v>
      </c>
      <c r="D346" s="250" t="s">
        <v>4011</v>
      </c>
      <c r="E346" s="250" t="s">
        <v>4012</v>
      </c>
      <c r="F346" s="250">
        <v>287</v>
      </c>
      <c r="G346" s="250" t="s">
        <v>24</v>
      </c>
      <c r="H346" s="250">
        <v>1</v>
      </c>
      <c r="I346" s="251">
        <v>31501</v>
      </c>
      <c r="J346" s="250">
        <v>1</v>
      </c>
      <c r="K346" s="250">
        <v>20</v>
      </c>
      <c r="L346" s="250">
        <v>1</v>
      </c>
      <c r="M346" s="250">
        <v>1</v>
      </c>
      <c r="N346" s="250" t="s">
        <v>4013</v>
      </c>
      <c r="O346" s="250">
        <v>13</v>
      </c>
      <c r="P346" s="253">
        <v>3500</v>
      </c>
      <c r="Q346" s="253">
        <v>0</v>
      </c>
      <c r="R346" s="253">
        <f t="shared" si="7"/>
        <v>3500</v>
      </c>
      <c r="S346" s="253">
        <v>660.48</v>
      </c>
      <c r="T346" s="253">
        <v>660.48399999999992</v>
      </c>
      <c r="U346" s="253">
        <v>660.48</v>
      </c>
      <c r="V346" s="253">
        <v>660.48</v>
      </c>
    </row>
    <row r="347" spans="1:22" s="204" customFormat="1" ht="15" customHeight="1" x14ac:dyDescent="0.25">
      <c r="A347" s="250" t="s">
        <v>4014</v>
      </c>
      <c r="B347" s="250">
        <v>2</v>
      </c>
      <c r="C347" s="250">
        <v>2</v>
      </c>
      <c r="D347" s="250" t="s">
        <v>4011</v>
      </c>
      <c r="E347" s="250" t="s">
        <v>4012</v>
      </c>
      <c r="F347" s="250">
        <v>287</v>
      </c>
      <c r="G347" s="250" t="s">
        <v>24</v>
      </c>
      <c r="H347" s="250">
        <v>1</v>
      </c>
      <c r="I347" s="251">
        <v>31701</v>
      </c>
      <c r="J347" s="250">
        <v>1</v>
      </c>
      <c r="K347" s="250">
        <v>20</v>
      </c>
      <c r="L347" s="250">
        <v>1</v>
      </c>
      <c r="M347" s="250">
        <v>1</v>
      </c>
      <c r="N347" s="250" t="s">
        <v>4013</v>
      </c>
      <c r="O347" s="252">
        <v>13</v>
      </c>
      <c r="P347" s="253">
        <v>46000</v>
      </c>
      <c r="Q347" s="253">
        <v>0</v>
      </c>
      <c r="R347" s="253">
        <f t="shared" si="7"/>
        <v>46000</v>
      </c>
      <c r="S347" s="253">
        <v>22861.62</v>
      </c>
      <c r="T347" s="253">
        <v>22861.620800000001</v>
      </c>
      <c r="U347" s="253">
        <v>22861.62</v>
      </c>
      <c r="V347" s="253">
        <v>22861.62</v>
      </c>
    </row>
    <row r="348" spans="1:22" s="204" customFormat="1" ht="15" customHeight="1" x14ac:dyDescent="0.25">
      <c r="A348" s="250" t="s">
        <v>4010</v>
      </c>
      <c r="B348" s="250">
        <v>2</v>
      </c>
      <c r="C348" s="250">
        <v>2</v>
      </c>
      <c r="D348" s="250" t="s">
        <v>4011</v>
      </c>
      <c r="E348" s="250" t="s">
        <v>4012</v>
      </c>
      <c r="F348" s="250">
        <v>287</v>
      </c>
      <c r="G348" s="250" t="s">
        <v>24</v>
      </c>
      <c r="H348" s="250">
        <v>1</v>
      </c>
      <c r="I348" s="251">
        <v>31801</v>
      </c>
      <c r="J348" s="250">
        <v>1</v>
      </c>
      <c r="K348" s="250">
        <v>20</v>
      </c>
      <c r="L348" s="250">
        <v>1</v>
      </c>
      <c r="M348" s="250">
        <v>1</v>
      </c>
      <c r="N348" s="250" t="s">
        <v>4013</v>
      </c>
      <c r="O348" s="250">
        <v>13</v>
      </c>
      <c r="P348" s="253">
        <v>3700</v>
      </c>
      <c r="Q348" s="253">
        <v>0</v>
      </c>
      <c r="R348" s="253">
        <f t="shared" si="7"/>
        <v>3700</v>
      </c>
      <c r="S348" s="253">
        <v>1032.4084</v>
      </c>
      <c r="T348" s="253">
        <v>1032.4084</v>
      </c>
      <c r="U348" s="253">
        <v>1032.4084</v>
      </c>
      <c r="V348" s="253">
        <v>1032.4084</v>
      </c>
    </row>
    <row r="349" spans="1:22" s="204" customFormat="1" ht="15" customHeight="1" x14ac:dyDescent="0.25">
      <c r="A349" s="250" t="s">
        <v>4014</v>
      </c>
      <c r="B349" s="250">
        <v>2</v>
      </c>
      <c r="C349" s="250">
        <v>2</v>
      </c>
      <c r="D349" s="250" t="s">
        <v>4011</v>
      </c>
      <c r="E349" s="250" t="s">
        <v>4012</v>
      </c>
      <c r="F349" s="250">
        <v>287</v>
      </c>
      <c r="G349" s="250" t="s">
        <v>24</v>
      </c>
      <c r="H349" s="250">
        <v>1</v>
      </c>
      <c r="I349" s="251">
        <v>31801</v>
      </c>
      <c r="J349" s="250">
        <v>1</v>
      </c>
      <c r="K349" s="250">
        <v>20</v>
      </c>
      <c r="L349" s="250">
        <v>1</v>
      </c>
      <c r="M349" s="250">
        <v>1</v>
      </c>
      <c r="N349" s="250" t="s">
        <v>4013</v>
      </c>
      <c r="O349" s="250">
        <v>13</v>
      </c>
      <c r="P349" s="253">
        <v>2000</v>
      </c>
      <c r="Q349" s="253">
        <v>0</v>
      </c>
      <c r="R349" s="253">
        <f t="shared" si="7"/>
        <v>2000</v>
      </c>
      <c r="S349" s="253">
        <v>306.50679999999994</v>
      </c>
      <c r="T349" s="253">
        <v>306.50679999999994</v>
      </c>
      <c r="U349" s="253">
        <v>306.50679999999994</v>
      </c>
      <c r="V349" s="253">
        <v>306.50679999999994</v>
      </c>
    </row>
    <row r="350" spans="1:22" s="204" customFormat="1" ht="15" customHeight="1" x14ac:dyDescent="0.25">
      <c r="A350" s="250" t="s">
        <v>4015</v>
      </c>
      <c r="B350" s="250">
        <v>2</v>
      </c>
      <c r="C350" s="250">
        <v>2</v>
      </c>
      <c r="D350" s="250" t="s">
        <v>4011</v>
      </c>
      <c r="E350" s="250" t="s">
        <v>4012</v>
      </c>
      <c r="F350" s="250">
        <v>448</v>
      </c>
      <c r="G350" s="250" t="s">
        <v>24</v>
      </c>
      <c r="H350" s="250">
        <v>1</v>
      </c>
      <c r="I350" s="251">
        <v>31801</v>
      </c>
      <c r="J350" s="250">
        <v>1</v>
      </c>
      <c r="K350" s="250">
        <v>20</v>
      </c>
      <c r="L350" s="250">
        <v>1</v>
      </c>
      <c r="M350" s="250">
        <v>1</v>
      </c>
      <c r="N350" s="250" t="s">
        <v>4013</v>
      </c>
      <c r="O350" s="252">
        <v>13</v>
      </c>
      <c r="P350" s="253">
        <v>5000</v>
      </c>
      <c r="Q350" s="253">
        <v>0</v>
      </c>
      <c r="R350" s="253">
        <f t="shared" si="7"/>
        <v>5000</v>
      </c>
      <c r="S350" s="253">
        <v>285.00039999999996</v>
      </c>
      <c r="T350" s="253">
        <v>285.00039999999996</v>
      </c>
      <c r="U350" s="253">
        <v>285.00039999999996</v>
      </c>
      <c r="V350" s="253">
        <v>285.00039999999996</v>
      </c>
    </row>
    <row r="351" spans="1:22" s="204" customFormat="1" ht="15" customHeight="1" x14ac:dyDescent="0.25">
      <c r="A351" s="250" t="s">
        <v>4016</v>
      </c>
      <c r="B351" s="250">
        <v>2</v>
      </c>
      <c r="C351" s="250">
        <v>2</v>
      </c>
      <c r="D351" s="250" t="s">
        <v>4011</v>
      </c>
      <c r="E351" s="250" t="s">
        <v>4012</v>
      </c>
      <c r="F351" s="250">
        <v>448</v>
      </c>
      <c r="G351" s="250" t="s">
        <v>24</v>
      </c>
      <c r="H351" s="250">
        <v>1</v>
      </c>
      <c r="I351" s="251">
        <v>31801</v>
      </c>
      <c r="J351" s="250">
        <v>1</v>
      </c>
      <c r="K351" s="250">
        <v>20</v>
      </c>
      <c r="L351" s="250">
        <v>1</v>
      </c>
      <c r="M351" s="250">
        <v>1</v>
      </c>
      <c r="N351" s="250" t="s">
        <v>4013</v>
      </c>
      <c r="O351" s="252">
        <v>13</v>
      </c>
      <c r="P351" s="253">
        <v>4000</v>
      </c>
      <c r="Q351" s="253">
        <v>0</v>
      </c>
      <c r="R351" s="253">
        <f t="shared" si="7"/>
        <v>4000</v>
      </c>
      <c r="S351" s="253">
        <v>9308.48</v>
      </c>
      <c r="T351" s="253">
        <v>9308.48</v>
      </c>
      <c r="U351" s="253">
        <v>9308.48</v>
      </c>
      <c r="V351" s="253">
        <v>9308.48</v>
      </c>
    </row>
    <row r="352" spans="1:22" s="204" customFormat="1" ht="15" customHeight="1" x14ac:dyDescent="0.25">
      <c r="A352" s="250" t="s">
        <v>4017</v>
      </c>
      <c r="B352" s="250">
        <v>2</v>
      </c>
      <c r="C352" s="250">
        <v>2</v>
      </c>
      <c r="D352" s="250" t="s">
        <v>4011</v>
      </c>
      <c r="E352" s="250" t="s">
        <v>4012</v>
      </c>
      <c r="F352" s="250">
        <v>273</v>
      </c>
      <c r="G352" s="250" t="s">
        <v>24</v>
      </c>
      <c r="H352" s="250">
        <v>1</v>
      </c>
      <c r="I352" s="251">
        <v>31801</v>
      </c>
      <c r="J352" s="250">
        <v>1</v>
      </c>
      <c r="K352" s="250">
        <v>20</v>
      </c>
      <c r="L352" s="250">
        <v>1</v>
      </c>
      <c r="M352" s="250">
        <v>1</v>
      </c>
      <c r="N352" s="250" t="s">
        <v>4013</v>
      </c>
      <c r="O352" s="252">
        <v>13</v>
      </c>
      <c r="P352" s="253">
        <v>1666.6666666666667</v>
      </c>
      <c r="Q352" s="253">
        <v>0</v>
      </c>
      <c r="R352" s="253">
        <f t="shared" si="7"/>
        <v>1666.6666666666667</v>
      </c>
      <c r="S352" s="253">
        <v>786.74679999999989</v>
      </c>
      <c r="T352" s="253">
        <v>786.74679999999989</v>
      </c>
      <c r="U352" s="253">
        <v>786.74679999999989</v>
      </c>
      <c r="V352" s="253">
        <v>786.74679999999989</v>
      </c>
    </row>
    <row r="353" spans="1:22" s="204" customFormat="1" ht="15" customHeight="1" x14ac:dyDescent="0.25">
      <c r="A353" s="250" t="s">
        <v>4017</v>
      </c>
      <c r="B353" s="250">
        <v>2</v>
      </c>
      <c r="C353" s="250">
        <v>2</v>
      </c>
      <c r="D353" s="250" t="s">
        <v>4011</v>
      </c>
      <c r="E353" s="250" t="s">
        <v>4012</v>
      </c>
      <c r="F353" s="250">
        <v>274</v>
      </c>
      <c r="G353" s="250" t="s">
        <v>24</v>
      </c>
      <c r="H353" s="250">
        <v>1</v>
      </c>
      <c r="I353" s="251">
        <v>31801</v>
      </c>
      <c r="J353" s="250">
        <v>1</v>
      </c>
      <c r="K353" s="250">
        <v>20</v>
      </c>
      <c r="L353" s="250">
        <v>1</v>
      </c>
      <c r="M353" s="250">
        <v>1</v>
      </c>
      <c r="N353" s="250" t="s">
        <v>4013</v>
      </c>
      <c r="O353" s="250">
        <v>13</v>
      </c>
      <c r="P353" s="253">
        <v>1666.6666666666667</v>
      </c>
      <c r="Q353" s="253">
        <v>0</v>
      </c>
      <c r="R353" s="253">
        <f t="shared" si="7"/>
        <v>1666.6666666666667</v>
      </c>
      <c r="S353" s="253">
        <v>0</v>
      </c>
      <c r="T353" s="253">
        <v>0</v>
      </c>
      <c r="U353" s="253">
        <v>0</v>
      </c>
      <c r="V353" s="253">
        <v>0</v>
      </c>
    </row>
    <row r="354" spans="1:22" s="204" customFormat="1" ht="15" customHeight="1" x14ac:dyDescent="0.25">
      <c r="A354" s="250" t="s">
        <v>4017</v>
      </c>
      <c r="B354" s="250">
        <v>2</v>
      </c>
      <c r="C354" s="250">
        <v>2</v>
      </c>
      <c r="D354" s="250" t="s">
        <v>4011</v>
      </c>
      <c r="E354" s="250" t="s">
        <v>4012</v>
      </c>
      <c r="F354" s="250">
        <v>448</v>
      </c>
      <c r="G354" s="250" t="s">
        <v>24</v>
      </c>
      <c r="H354" s="250">
        <v>1</v>
      </c>
      <c r="I354" s="251">
        <v>31801</v>
      </c>
      <c r="J354" s="250">
        <v>1</v>
      </c>
      <c r="K354" s="250">
        <v>20</v>
      </c>
      <c r="L354" s="250">
        <v>1</v>
      </c>
      <c r="M354" s="250">
        <v>1</v>
      </c>
      <c r="N354" s="250" t="s">
        <v>4013</v>
      </c>
      <c r="O354" s="252">
        <v>13</v>
      </c>
      <c r="P354" s="253">
        <v>1666.6666666666667</v>
      </c>
      <c r="Q354" s="253">
        <v>0</v>
      </c>
      <c r="R354" s="253">
        <f t="shared" si="7"/>
        <v>1666.6666666666667</v>
      </c>
      <c r="S354" s="253">
        <v>0</v>
      </c>
      <c r="T354" s="253">
        <v>0</v>
      </c>
      <c r="U354" s="253">
        <v>0</v>
      </c>
      <c r="V354" s="253">
        <v>0</v>
      </c>
    </row>
    <row r="355" spans="1:22" s="204" customFormat="1" ht="15" customHeight="1" x14ac:dyDescent="0.25">
      <c r="A355" s="250" t="s">
        <v>4018</v>
      </c>
      <c r="B355" s="250">
        <v>2</v>
      </c>
      <c r="C355" s="250">
        <v>2</v>
      </c>
      <c r="D355" s="250" t="s">
        <v>4011</v>
      </c>
      <c r="E355" s="250" t="s">
        <v>4012</v>
      </c>
      <c r="F355" s="250">
        <v>412</v>
      </c>
      <c r="G355" s="250" t="s">
        <v>24</v>
      </c>
      <c r="H355" s="250">
        <v>1</v>
      </c>
      <c r="I355" s="251">
        <v>31801</v>
      </c>
      <c r="J355" s="250">
        <v>1</v>
      </c>
      <c r="K355" s="250">
        <v>20</v>
      </c>
      <c r="L355" s="250">
        <v>1</v>
      </c>
      <c r="M355" s="250">
        <v>1</v>
      </c>
      <c r="N355" s="250" t="s">
        <v>4013</v>
      </c>
      <c r="O355" s="252">
        <v>13</v>
      </c>
      <c r="P355" s="253">
        <v>10099.527</v>
      </c>
      <c r="Q355" s="253">
        <v>0</v>
      </c>
      <c r="R355" s="253">
        <f t="shared" si="7"/>
        <v>10099.527</v>
      </c>
      <c r="S355" s="253">
        <v>392.70639999999997</v>
      </c>
      <c r="T355" s="253">
        <v>392.70639999999997</v>
      </c>
      <c r="U355" s="253">
        <v>392.70639999999997</v>
      </c>
      <c r="V355" s="253">
        <v>392.70639999999997</v>
      </c>
    </row>
    <row r="356" spans="1:22" s="204" customFormat="1" ht="15" customHeight="1" x14ac:dyDescent="0.25">
      <c r="A356" s="250" t="s">
        <v>4014</v>
      </c>
      <c r="B356" s="250">
        <v>2</v>
      </c>
      <c r="C356" s="250">
        <v>2</v>
      </c>
      <c r="D356" s="250" t="s">
        <v>4011</v>
      </c>
      <c r="E356" s="250" t="s">
        <v>4012</v>
      </c>
      <c r="F356" s="250">
        <v>287</v>
      </c>
      <c r="G356" s="250" t="s">
        <v>24</v>
      </c>
      <c r="H356" s="250">
        <v>1</v>
      </c>
      <c r="I356" s="251">
        <v>32101</v>
      </c>
      <c r="J356" s="250">
        <v>1</v>
      </c>
      <c r="K356" s="250">
        <v>20</v>
      </c>
      <c r="L356" s="250">
        <v>1</v>
      </c>
      <c r="M356" s="250">
        <v>1</v>
      </c>
      <c r="N356" s="250" t="s">
        <v>4013</v>
      </c>
      <c r="O356" s="252">
        <v>13</v>
      </c>
      <c r="P356" s="253">
        <v>225000</v>
      </c>
      <c r="Q356" s="253">
        <v>0</v>
      </c>
      <c r="R356" s="253">
        <f t="shared" si="7"/>
        <v>225000</v>
      </c>
      <c r="S356" s="253">
        <v>157142.88</v>
      </c>
      <c r="T356" s="253">
        <v>78571.44</v>
      </c>
      <c r="U356" s="253">
        <v>78571.44</v>
      </c>
      <c r="V356" s="253">
        <v>78571.44</v>
      </c>
    </row>
    <row r="357" spans="1:22" s="204" customFormat="1" ht="15" customHeight="1" x14ac:dyDescent="0.25">
      <c r="A357" s="250" t="s">
        <v>4014</v>
      </c>
      <c r="B357" s="250">
        <v>2</v>
      </c>
      <c r="C357" s="250">
        <v>2</v>
      </c>
      <c r="D357" s="250" t="s">
        <v>4011</v>
      </c>
      <c r="E357" s="250" t="s">
        <v>4012</v>
      </c>
      <c r="F357" s="250">
        <v>287</v>
      </c>
      <c r="G357" s="250" t="s">
        <v>24</v>
      </c>
      <c r="H357" s="250">
        <v>1</v>
      </c>
      <c r="I357" s="251">
        <v>32201</v>
      </c>
      <c r="J357" s="250">
        <v>1</v>
      </c>
      <c r="K357" s="250">
        <v>20</v>
      </c>
      <c r="L357" s="250">
        <v>1</v>
      </c>
      <c r="M357" s="250">
        <v>1</v>
      </c>
      <c r="N357" s="250" t="s">
        <v>4013</v>
      </c>
      <c r="O357" s="250">
        <v>13</v>
      </c>
      <c r="P357" s="253">
        <v>625000</v>
      </c>
      <c r="Q357" s="253">
        <v>0</v>
      </c>
      <c r="R357" s="253">
        <f t="shared" si="7"/>
        <v>625000</v>
      </c>
      <c r="S357" s="253">
        <v>624144.96</v>
      </c>
      <c r="T357" s="253">
        <v>312074.58</v>
      </c>
      <c r="U357" s="258">
        <v>312074.58</v>
      </c>
      <c r="V357" s="253">
        <v>312073.58</v>
      </c>
    </row>
    <row r="358" spans="1:22" s="204" customFormat="1" ht="15" customHeight="1" x14ac:dyDescent="0.25">
      <c r="A358" s="250" t="s">
        <v>4014</v>
      </c>
      <c r="B358" s="250">
        <v>2</v>
      </c>
      <c r="C358" s="250">
        <v>2</v>
      </c>
      <c r="D358" s="250" t="s">
        <v>4011</v>
      </c>
      <c r="E358" s="250" t="s">
        <v>4012</v>
      </c>
      <c r="F358" s="250">
        <v>287</v>
      </c>
      <c r="G358" s="250" t="s">
        <v>24</v>
      </c>
      <c r="H358" s="250">
        <v>1</v>
      </c>
      <c r="I358" s="251">
        <v>32301</v>
      </c>
      <c r="J358" s="250">
        <v>1</v>
      </c>
      <c r="K358" s="250">
        <v>20</v>
      </c>
      <c r="L358" s="250">
        <v>1</v>
      </c>
      <c r="M358" s="250">
        <v>1</v>
      </c>
      <c r="N358" s="250" t="s">
        <v>4013</v>
      </c>
      <c r="O358" s="252">
        <v>13</v>
      </c>
      <c r="P358" s="253">
        <v>30000</v>
      </c>
      <c r="Q358" s="253">
        <v>0</v>
      </c>
      <c r="R358" s="253">
        <f t="shared" si="7"/>
        <v>30000</v>
      </c>
      <c r="S358" s="253">
        <v>0</v>
      </c>
      <c r="T358" s="253">
        <v>0</v>
      </c>
      <c r="U358" s="253">
        <v>0</v>
      </c>
      <c r="V358" s="253">
        <v>0</v>
      </c>
    </row>
    <row r="359" spans="1:22" s="204" customFormat="1" ht="15" customHeight="1" x14ac:dyDescent="0.25">
      <c r="A359" s="250" t="s">
        <v>4015</v>
      </c>
      <c r="B359" s="250">
        <v>2</v>
      </c>
      <c r="C359" s="250">
        <v>2</v>
      </c>
      <c r="D359" s="250" t="s">
        <v>4011</v>
      </c>
      <c r="E359" s="250" t="s">
        <v>4012</v>
      </c>
      <c r="F359" s="250">
        <v>448</v>
      </c>
      <c r="G359" s="250" t="s">
        <v>24</v>
      </c>
      <c r="H359" s="250">
        <v>1</v>
      </c>
      <c r="I359" s="251">
        <v>32301</v>
      </c>
      <c r="J359" s="250">
        <v>1</v>
      </c>
      <c r="K359" s="250">
        <v>20</v>
      </c>
      <c r="L359" s="250">
        <v>1</v>
      </c>
      <c r="M359" s="250">
        <v>1</v>
      </c>
      <c r="N359" s="250" t="s">
        <v>4013</v>
      </c>
      <c r="O359" s="252">
        <v>13</v>
      </c>
      <c r="P359" s="253">
        <v>2000</v>
      </c>
      <c r="Q359" s="253">
        <v>0</v>
      </c>
      <c r="R359" s="253">
        <f t="shared" si="7"/>
        <v>2000</v>
      </c>
      <c r="S359" s="253">
        <v>0</v>
      </c>
      <c r="T359" s="253">
        <v>0</v>
      </c>
      <c r="U359" s="253">
        <v>0</v>
      </c>
      <c r="V359" s="253">
        <v>0</v>
      </c>
    </row>
    <row r="360" spans="1:22" s="204" customFormat="1" ht="15" customHeight="1" x14ac:dyDescent="0.25">
      <c r="A360" s="250" t="s">
        <v>4010</v>
      </c>
      <c r="B360" s="250">
        <v>2</v>
      </c>
      <c r="C360" s="250">
        <v>2</v>
      </c>
      <c r="D360" s="250" t="s">
        <v>4011</v>
      </c>
      <c r="E360" s="250" t="s">
        <v>4012</v>
      </c>
      <c r="F360" s="250">
        <v>287</v>
      </c>
      <c r="G360" s="250" t="s">
        <v>24</v>
      </c>
      <c r="H360" s="250">
        <v>1</v>
      </c>
      <c r="I360" s="251">
        <v>32501</v>
      </c>
      <c r="J360" s="250">
        <v>1</v>
      </c>
      <c r="K360" s="250">
        <v>20</v>
      </c>
      <c r="L360" s="250">
        <v>1</v>
      </c>
      <c r="M360" s="250">
        <v>1</v>
      </c>
      <c r="N360" s="250" t="s">
        <v>4013</v>
      </c>
      <c r="O360" s="252">
        <v>13</v>
      </c>
      <c r="P360" s="253">
        <v>2000</v>
      </c>
      <c r="Q360" s="253">
        <v>0</v>
      </c>
      <c r="R360" s="253">
        <f t="shared" si="7"/>
        <v>2000</v>
      </c>
      <c r="S360" s="253">
        <v>0</v>
      </c>
      <c r="T360" s="253">
        <v>0</v>
      </c>
      <c r="U360" s="253">
        <v>0</v>
      </c>
      <c r="V360" s="253">
        <v>0</v>
      </c>
    </row>
    <row r="361" spans="1:22" s="204" customFormat="1" ht="15" customHeight="1" x14ac:dyDescent="0.25">
      <c r="A361" s="250" t="s">
        <v>4015</v>
      </c>
      <c r="B361" s="250">
        <v>2</v>
      </c>
      <c r="C361" s="250">
        <v>2</v>
      </c>
      <c r="D361" s="250" t="s">
        <v>4011</v>
      </c>
      <c r="E361" s="250" t="s">
        <v>4012</v>
      </c>
      <c r="F361" s="250">
        <v>448</v>
      </c>
      <c r="G361" s="250" t="s">
        <v>24</v>
      </c>
      <c r="H361" s="250">
        <v>1</v>
      </c>
      <c r="I361" s="251">
        <v>32501</v>
      </c>
      <c r="J361" s="250">
        <v>1</v>
      </c>
      <c r="K361" s="250">
        <v>20</v>
      </c>
      <c r="L361" s="250">
        <v>1</v>
      </c>
      <c r="M361" s="250">
        <v>1</v>
      </c>
      <c r="N361" s="250" t="s">
        <v>4013</v>
      </c>
      <c r="O361" s="250">
        <v>13</v>
      </c>
      <c r="P361" s="253">
        <v>2000</v>
      </c>
      <c r="Q361" s="253">
        <v>0</v>
      </c>
      <c r="R361" s="253">
        <f t="shared" si="7"/>
        <v>2000</v>
      </c>
      <c r="S361" s="253">
        <v>0</v>
      </c>
      <c r="T361" s="253">
        <v>0</v>
      </c>
      <c r="U361" s="253">
        <v>0</v>
      </c>
      <c r="V361" s="253">
        <v>0</v>
      </c>
    </row>
    <row r="362" spans="1:22" s="204" customFormat="1" ht="15" customHeight="1" x14ac:dyDescent="0.25">
      <c r="A362" s="250" t="s">
        <v>4018</v>
      </c>
      <c r="B362" s="250">
        <v>2</v>
      </c>
      <c r="C362" s="250">
        <v>2</v>
      </c>
      <c r="D362" s="250" t="s">
        <v>4011</v>
      </c>
      <c r="E362" s="250" t="s">
        <v>4012</v>
      </c>
      <c r="F362" s="250">
        <v>412</v>
      </c>
      <c r="G362" s="250" t="s">
        <v>24</v>
      </c>
      <c r="H362" s="250">
        <v>1</v>
      </c>
      <c r="I362" s="251">
        <v>32501</v>
      </c>
      <c r="J362" s="250">
        <v>1</v>
      </c>
      <c r="K362" s="250">
        <v>20</v>
      </c>
      <c r="L362" s="250">
        <v>1</v>
      </c>
      <c r="M362" s="250">
        <v>1</v>
      </c>
      <c r="N362" s="250" t="s">
        <v>4013</v>
      </c>
      <c r="O362" s="252">
        <v>13</v>
      </c>
      <c r="P362" s="253">
        <v>6000</v>
      </c>
      <c r="Q362" s="253">
        <v>0</v>
      </c>
      <c r="R362" s="253">
        <f t="shared" si="7"/>
        <v>6000</v>
      </c>
      <c r="S362" s="253">
        <v>0</v>
      </c>
      <c r="T362" s="253">
        <v>0</v>
      </c>
      <c r="U362" s="253">
        <v>0</v>
      </c>
      <c r="V362" s="253">
        <v>0</v>
      </c>
    </row>
    <row r="363" spans="1:22" s="204" customFormat="1" ht="15" customHeight="1" x14ac:dyDescent="0.25">
      <c r="A363" s="250" t="s">
        <v>4010</v>
      </c>
      <c r="B363" s="250">
        <v>2</v>
      </c>
      <c r="C363" s="250">
        <v>2</v>
      </c>
      <c r="D363" s="250" t="s">
        <v>4011</v>
      </c>
      <c r="E363" s="250" t="s">
        <v>4012</v>
      </c>
      <c r="F363" s="250">
        <v>287</v>
      </c>
      <c r="G363" s="250" t="s">
        <v>24</v>
      </c>
      <c r="H363" s="250">
        <v>1</v>
      </c>
      <c r="I363" s="251">
        <v>33101</v>
      </c>
      <c r="J363" s="250">
        <v>1</v>
      </c>
      <c r="K363" s="250">
        <v>20</v>
      </c>
      <c r="L363" s="250">
        <v>1</v>
      </c>
      <c r="M363" s="250">
        <v>1</v>
      </c>
      <c r="N363" s="250" t="s">
        <v>4013</v>
      </c>
      <c r="O363" s="250">
        <v>13</v>
      </c>
      <c r="P363" s="253">
        <v>3500000</v>
      </c>
      <c r="Q363" s="253">
        <v>-250000</v>
      </c>
      <c r="R363" s="253">
        <f t="shared" si="7"/>
        <v>3250000</v>
      </c>
      <c r="S363" s="253">
        <v>2257478.5380027778</v>
      </c>
      <c r="T363" s="253">
        <v>1082860</v>
      </c>
      <c r="U363" s="253">
        <v>1082860</v>
      </c>
      <c r="V363" s="253">
        <f>262640.883286061+0.01+100000</f>
        <v>362640.89328606101</v>
      </c>
    </row>
    <row r="364" spans="1:22" s="204" customFormat="1" ht="15" customHeight="1" x14ac:dyDescent="0.25">
      <c r="A364" s="250" t="s">
        <v>4014</v>
      </c>
      <c r="B364" s="250">
        <v>2</v>
      </c>
      <c r="C364" s="250">
        <v>2</v>
      </c>
      <c r="D364" s="250" t="s">
        <v>4011</v>
      </c>
      <c r="E364" s="250" t="s">
        <v>4012</v>
      </c>
      <c r="F364" s="250">
        <v>287</v>
      </c>
      <c r="G364" s="250" t="s">
        <v>24</v>
      </c>
      <c r="H364" s="250">
        <v>1</v>
      </c>
      <c r="I364" s="251">
        <v>33101</v>
      </c>
      <c r="J364" s="250">
        <v>1</v>
      </c>
      <c r="K364" s="250">
        <v>20</v>
      </c>
      <c r="L364" s="250">
        <v>1</v>
      </c>
      <c r="M364" s="250">
        <v>1</v>
      </c>
      <c r="N364" s="250" t="s">
        <v>4013</v>
      </c>
      <c r="O364" s="250">
        <v>13</v>
      </c>
      <c r="P364" s="253">
        <v>4000000</v>
      </c>
      <c r="Q364" s="253">
        <v>-1500000</v>
      </c>
      <c r="R364" s="253">
        <f t="shared" si="7"/>
        <v>2500000</v>
      </c>
      <c r="S364" s="253">
        <v>1825812.8507681813</v>
      </c>
      <c r="T364" s="253">
        <v>875800</v>
      </c>
      <c r="U364" s="253">
        <v>875800</v>
      </c>
      <c r="V364" s="253">
        <f>212419.782411329-100000</f>
        <v>112419.78241132901</v>
      </c>
    </row>
    <row r="365" spans="1:22" s="204" customFormat="1" ht="15" customHeight="1" x14ac:dyDescent="0.25">
      <c r="A365" s="250" t="s">
        <v>4015</v>
      </c>
      <c r="B365" s="250">
        <v>2</v>
      </c>
      <c r="C365" s="250">
        <v>2</v>
      </c>
      <c r="D365" s="250" t="s">
        <v>4011</v>
      </c>
      <c r="E365" s="250" t="s">
        <v>4012</v>
      </c>
      <c r="F365" s="250">
        <v>448</v>
      </c>
      <c r="G365" s="250" t="s">
        <v>24</v>
      </c>
      <c r="H365" s="250">
        <v>1</v>
      </c>
      <c r="I365" s="251">
        <v>33101</v>
      </c>
      <c r="J365" s="250">
        <v>1</v>
      </c>
      <c r="K365" s="250">
        <v>20</v>
      </c>
      <c r="L365" s="250">
        <v>1</v>
      </c>
      <c r="M365" s="250">
        <v>1</v>
      </c>
      <c r="N365" s="250" t="s">
        <v>4013</v>
      </c>
      <c r="O365" s="250">
        <v>13</v>
      </c>
      <c r="P365" s="253">
        <v>22000</v>
      </c>
      <c r="Q365" s="253">
        <v>0</v>
      </c>
      <c r="R365" s="253">
        <f t="shared" si="7"/>
        <v>22000</v>
      </c>
      <c r="S365" s="253">
        <v>228141.06040534718</v>
      </c>
      <c r="T365" s="253">
        <v>109433.9656</v>
      </c>
      <c r="U365" s="253">
        <v>109433.9656</v>
      </c>
      <c r="V365" s="253">
        <v>26542.520165746635</v>
      </c>
    </row>
    <row r="366" spans="1:22" s="204" customFormat="1" ht="15" customHeight="1" x14ac:dyDescent="0.25">
      <c r="A366" s="250" t="s">
        <v>4016</v>
      </c>
      <c r="B366" s="250">
        <v>2</v>
      </c>
      <c r="C366" s="250">
        <v>2</v>
      </c>
      <c r="D366" s="250" t="s">
        <v>4011</v>
      </c>
      <c r="E366" s="250" t="s">
        <v>4012</v>
      </c>
      <c r="F366" s="250">
        <v>448</v>
      </c>
      <c r="G366" s="250" t="s">
        <v>24</v>
      </c>
      <c r="H366" s="250">
        <v>1</v>
      </c>
      <c r="I366" s="251">
        <v>33101</v>
      </c>
      <c r="J366" s="250">
        <v>1</v>
      </c>
      <c r="K366" s="250">
        <v>20</v>
      </c>
      <c r="L366" s="250">
        <v>1</v>
      </c>
      <c r="M366" s="250">
        <v>1</v>
      </c>
      <c r="N366" s="250" t="s">
        <v>4013</v>
      </c>
      <c r="O366" s="250">
        <v>13</v>
      </c>
      <c r="P366" s="253">
        <v>234990</v>
      </c>
      <c r="Q366" s="253">
        <v>0</v>
      </c>
      <c r="R366" s="253">
        <f t="shared" si="7"/>
        <v>234990</v>
      </c>
      <c r="S366" s="253">
        <v>0</v>
      </c>
      <c r="T366" s="253">
        <v>0</v>
      </c>
      <c r="U366" s="253">
        <v>0</v>
      </c>
      <c r="V366" s="253">
        <v>0</v>
      </c>
    </row>
    <row r="367" spans="1:22" s="204" customFormat="1" ht="15" customHeight="1" x14ac:dyDescent="0.25">
      <c r="A367" s="250" t="s">
        <v>4017</v>
      </c>
      <c r="B367" s="250">
        <v>2</v>
      </c>
      <c r="C367" s="250">
        <v>2</v>
      </c>
      <c r="D367" s="250" t="s">
        <v>4011</v>
      </c>
      <c r="E367" s="250" t="s">
        <v>4012</v>
      </c>
      <c r="F367" s="250">
        <v>273</v>
      </c>
      <c r="G367" s="250" t="s">
        <v>24</v>
      </c>
      <c r="H367" s="250">
        <v>1</v>
      </c>
      <c r="I367" s="251">
        <v>33101</v>
      </c>
      <c r="J367" s="250">
        <v>1</v>
      </c>
      <c r="K367" s="250">
        <v>20</v>
      </c>
      <c r="L367" s="250">
        <v>1</v>
      </c>
      <c r="M367" s="250">
        <v>1</v>
      </c>
      <c r="N367" s="250" t="s">
        <v>4013</v>
      </c>
      <c r="O367" s="250">
        <v>13</v>
      </c>
      <c r="P367" s="253">
        <v>0</v>
      </c>
      <c r="Q367" s="253">
        <v>0</v>
      </c>
      <c r="R367" s="253">
        <f t="shared" si="7"/>
        <v>0</v>
      </c>
      <c r="S367" s="253">
        <v>342450.90926718002</v>
      </c>
      <c r="T367" s="253">
        <v>164265.74399999998</v>
      </c>
      <c r="U367" s="253">
        <v>164265.74399999998</v>
      </c>
      <c r="V367" s="253">
        <v>39841.623199492045</v>
      </c>
    </row>
    <row r="368" spans="1:22" s="204" customFormat="1" ht="15" customHeight="1" x14ac:dyDescent="0.25">
      <c r="A368" s="250" t="s">
        <v>4018</v>
      </c>
      <c r="B368" s="250">
        <v>2</v>
      </c>
      <c r="C368" s="250">
        <v>2</v>
      </c>
      <c r="D368" s="250" t="s">
        <v>4011</v>
      </c>
      <c r="E368" s="250" t="s">
        <v>4012</v>
      </c>
      <c r="F368" s="250">
        <v>412</v>
      </c>
      <c r="G368" s="250" t="s">
        <v>24</v>
      </c>
      <c r="H368" s="250">
        <v>1</v>
      </c>
      <c r="I368" s="251">
        <v>33101</v>
      </c>
      <c r="J368" s="250">
        <v>1</v>
      </c>
      <c r="K368" s="250">
        <v>20</v>
      </c>
      <c r="L368" s="250">
        <v>1</v>
      </c>
      <c r="M368" s="250">
        <v>1</v>
      </c>
      <c r="N368" s="250" t="s">
        <v>4013</v>
      </c>
      <c r="O368" s="252">
        <v>13</v>
      </c>
      <c r="P368" s="253">
        <v>8000</v>
      </c>
      <c r="Q368" s="253">
        <v>0</v>
      </c>
      <c r="R368" s="253">
        <f t="shared" si="7"/>
        <v>8000</v>
      </c>
      <c r="S368" s="253">
        <v>19766.201556512999</v>
      </c>
      <c r="T368" s="253">
        <v>9481.3876</v>
      </c>
      <c r="U368" s="253">
        <v>9481.3876</v>
      </c>
      <c r="V368" s="253">
        <v>2299.6509373709482</v>
      </c>
    </row>
    <row r="369" spans="1:22" s="204" customFormat="1" ht="15" customHeight="1" x14ac:dyDescent="0.25">
      <c r="A369" s="250" t="s">
        <v>4014</v>
      </c>
      <c r="B369" s="250">
        <v>2</v>
      </c>
      <c r="C369" s="250">
        <v>2</v>
      </c>
      <c r="D369" s="250" t="s">
        <v>4011</v>
      </c>
      <c r="E369" s="250" t="s">
        <v>4012</v>
      </c>
      <c r="F369" s="250">
        <v>287</v>
      </c>
      <c r="G369" s="250" t="s">
        <v>24</v>
      </c>
      <c r="H369" s="250">
        <v>1</v>
      </c>
      <c r="I369" s="251">
        <v>33201</v>
      </c>
      <c r="J369" s="250">
        <v>1</v>
      </c>
      <c r="K369" s="250">
        <v>20</v>
      </c>
      <c r="L369" s="250">
        <v>1</v>
      </c>
      <c r="M369" s="250">
        <v>1</v>
      </c>
      <c r="N369" s="250" t="s">
        <v>4013</v>
      </c>
      <c r="O369" s="252">
        <v>13</v>
      </c>
      <c r="P369" s="253">
        <v>350000</v>
      </c>
      <c r="Q369" s="253">
        <v>40000</v>
      </c>
      <c r="R369" s="253">
        <f t="shared" si="7"/>
        <v>390000</v>
      </c>
      <c r="S369" s="253">
        <v>0</v>
      </c>
      <c r="T369" s="253">
        <v>0</v>
      </c>
      <c r="U369" s="253">
        <v>0</v>
      </c>
      <c r="V369" s="253">
        <v>0</v>
      </c>
    </row>
    <row r="370" spans="1:22" s="204" customFormat="1" ht="15" customHeight="1" x14ac:dyDescent="0.25">
      <c r="A370" s="250" t="s">
        <v>4010</v>
      </c>
      <c r="B370" s="250">
        <v>2</v>
      </c>
      <c r="C370" s="250">
        <v>2</v>
      </c>
      <c r="D370" s="250" t="s">
        <v>4011</v>
      </c>
      <c r="E370" s="250" t="s">
        <v>4012</v>
      </c>
      <c r="F370" s="250">
        <v>287</v>
      </c>
      <c r="G370" s="250" t="s">
        <v>24</v>
      </c>
      <c r="H370" s="250">
        <v>1</v>
      </c>
      <c r="I370" s="251">
        <v>33301</v>
      </c>
      <c r="J370" s="250">
        <v>1</v>
      </c>
      <c r="K370" s="250">
        <v>20</v>
      </c>
      <c r="L370" s="250">
        <v>1</v>
      </c>
      <c r="M370" s="250">
        <v>1</v>
      </c>
      <c r="N370" s="250" t="s">
        <v>4013</v>
      </c>
      <c r="O370" s="252">
        <v>13</v>
      </c>
      <c r="P370" s="253">
        <v>25000</v>
      </c>
      <c r="Q370" s="253">
        <v>0</v>
      </c>
      <c r="R370" s="253">
        <f t="shared" si="7"/>
        <v>25000</v>
      </c>
      <c r="S370" s="253">
        <v>0</v>
      </c>
      <c r="T370" s="253">
        <v>0</v>
      </c>
      <c r="U370" s="253">
        <v>0</v>
      </c>
      <c r="V370" s="253">
        <v>0</v>
      </c>
    </row>
    <row r="371" spans="1:22" s="204" customFormat="1" ht="15" customHeight="1" x14ac:dyDescent="0.25">
      <c r="A371" s="250" t="s">
        <v>4014</v>
      </c>
      <c r="B371" s="250">
        <v>2</v>
      </c>
      <c r="C371" s="250">
        <v>2</v>
      </c>
      <c r="D371" s="250" t="s">
        <v>4011</v>
      </c>
      <c r="E371" s="250" t="s">
        <v>4012</v>
      </c>
      <c r="F371" s="250">
        <v>287</v>
      </c>
      <c r="G371" s="250" t="s">
        <v>24</v>
      </c>
      <c r="H371" s="250">
        <v>1</v>
      </c>
      <c r="I371" s="251">
        <v>33301</v>
      </c>
      <c r="J371" s="250">
        <v>1</v>
      </c>
      <c r="K371" s="250">
        <v>20</v>
      </c>
      <c r="L371" s="250">
        <v>1</v>
      </c>
      <c r="M371" s="250">
        <v>1</v>
      </c>
      <c r="N371" s="250" t="s">
        <v>4013</v>
      </c>
      <c r="O371" s="250">
        <v>13</v>
      </c>
      <c r="P371" s="253">
        <v>250000</v>
      </c>
      <c r="Q371" s="253">
        <v>0</v>
      </c>
      <c r="R371" s="253">
        <f t="shared" si="7"/>
        <v>250000</v>
      </c>
      <c r="S371" s="253">
        <v>120399.9</v>
      </c>
      <c r="T371" s="253">
        <v>120399.9</v>
      </c>
      <c r="U371" s="253">
        <v>120399.9</v>
      </c>
      <c r="V371" s="253">
        <v>100369.23</v>
      </c>
    </row>
    <row r="372" spans="1:22" s="204" customFormat="1" ht="15" customHeight="1" x14ac:dyDescent="0.25">
      <c r="A372" s="250" t="s">
        <v>4016</v>
      </c>
      <c r="B372" s="250">
        <v>2</v>
      </c>
      <c r="C372" s="250">
        <v>2</v>
      </c>
      <c r="D372" s="250" t="s">
        <v>4011</v>
      </c>
      <c r="E372" s="250" t="s">
        <v>4012</v>
      </c>
      <c r="F372" s="250">
        <v>448</v>
      </c>
      <c r="G372" s="250" t="s">
        <v>24</v>
      </c>
      <c r="H372" s="250">
        <v>1</v>
      </c>
      <c r="I372" s="251">
        <v>33301</v>
      </c>
      <c r="J372" s="250">
        <v>1</v>
      </c>
      <c r="K372" s="250">
        <v>20</v>
      </c>
      <c r="L372" s="250">
        <v>1</v>
      </c>
      <c r="M372" s="250">
        <v>1</v>
      </c>
      <c r="N372" s="250" t="s">
        <v>4013</v>
      </c>
      <c r="O372" s="252">
        <v>13</v>
      </c>
      <c r="P372" s="253">
        <v>4381.79</v>
      </c>
      <c r="Q372" s="253">
        <v>0</v>
      </c>
      <c r="R372" s="253">
        <f t="shared" si="7"/>
        <v>4381.79</v>
      </c>
      <c r="S372" s="253">
        <v>0</v>
      </c>
      <c r="T372" s="253">
        <v>0</v>
      </c>
      <c r="U372" s="253">
        <v>0</v>
      </c>
      <c r="V372" s="253">
        <v>0</v>
      </c>
    </row>
    <row r="373" spans="1:22" s="204" customFormat="1" ht="15" customHeight="1" x14ac:dyDescent="0.25">
      <c r="A373" s="250" t="s">
        <v>4018</v>
      </c>
      <c r="B373" s="250">
        <v>2</v>
      </c>
      <c r="C373" s="250">
        <v>2</v>
      </c>
      <c r="D373" s="250" t="s">
        <v>4011</v>
      </c>
      <c r="E373" s="250" t="s">
        <v>4012</v>
      </c>
      <c r="F373" s="250">
        <v>412</v>
      </c>
      <c r="G373" s="250" t="s">
        <v>24</v>
      </c>
      <c r="H373" s="250">
        <v>1</v>
      </c>
      <c r="I373" s="251">
        <v>33301</v>
      </c>
      <c r="J373" s="250">
        <v>1</v>
      </c>
      <c r="K373" s="250">
        <v>20</v>
      </c>
      <c r="L373" s="250">
        <v>1</v>
      </c>
      <c r="M373" s="250">
        <v>1</v>
      </c>
      <c r="N373" s="250" t="s">
        <v>4013</v>
      </c>
      <c r="O373" s="252">
        <v>13</v>
      </c>
      <c r="P373" s="253">
        <v>0</v>
      </c>
      <c r="Q373" s="253">
        <v>0</v>
      </c>
      <c r="R373" s="253">
        <f t="shared" si="7"/>
        <v>0</v>
      </c>
      <c r="S373" s="253">
        <v>0</v>
      </c>
      <c r="T373" s="253">
        <v>0</v>
      </c>
      <c r="U373" s="253">
        <v>0</v>
      </c>
      <c r="V373" s="253">
        <v>0</v>
      </c>
    </row>
    <row r="374" spans="1:22" s="204" customFormat="1" ht="15" customHeight="1" x14ac:dyDescent="0.25">
      <c r="A374" s="250" t="s">
        <v>4014</v>
      </c>
      <c r="B374" s="250">
        <v>2</v>
      </c>
      <c r="C374" s="250">
        <v>2</v>
      </c>
      <c r="D374" s="250" t="s">
        <v>4011</v>
      </c>
      <c r="E374" s="250" t="s">
        <v>4012</v>
      </c>
      <c r="F374" s="250">
        <v>287</v>
      </c>
      <c r="G374" s="250" t="s">
        <v>24</v>
      </c>
      <c r="H374" s="250">
        <v>1</v>
      </c>
      <c r="I374" s="251">
        <v>33302</v>
      </c>
      <c r="J374" s="250">
        <v>1</v>
      </c>
      <c r="K374" s="250">
        <v>20</v>
      </c>
      <c r="L374" s="250">
        <v>1</v>
      </c>
      <c r="M374" s="250">
        <v>1</v>
      </c>
      <c r="N374" s="250" t="s">
        <v>4013</v>
      </c>
      <c r="O374" s="252">
        <v>13</v>
      </c>
      <c r="P374" s="253">
        <v>220000</v>
      </c>
      <c r="Q374" s="253">
        <v>0</v>
      </c>
      <c r="R374" s="253">
        <f t="shared" si="7"/>
        <v>220000</v>
      </c>
      <c r="S374" s="253">
        <v>87000</v>
      </c>
      <c r="T374" s="253">
        <v>0</v>
      </c>
      <c r="U374" s="253">
        <v>0</v>
      </c>
      <c r="V374" s="253">
        <v>0</v>
      </c>
    </row>
    <row r="375" spans="1:22" s="204" customFormat="1" ht="15" customHeight="1" x14ac:dyDescent="0.25">
      <c r="A375" s="250" t="s">
        <v>4016</v>
      </c>
      <c r="B375" s="250">
        <v>2</v>
      </c>
      <c r="C375" s="250">
        <v>2</v>
      </c>
      <c r="D375" s="250" t="s">
        <v>4011</v>
      </c>
      <c r="E375" s="250" t="s">
        <v>4012</v>
      </c>
      <c r="F375" s="250">
        <v>448</v>
      </c>
      <c r="G375" s="250" t="s">
        <v>24</v>
      </c>
      <c r="H375" s="250">
        <v>1</v>
      </c>
      <c r="I375" s="251">
        <v>33302</v>
      </c>
      <c r="J375" s="250">
        <v>1</v>
      </c>
      <c r="K375" s="250">
        <v>20</v>
      </c>
      <c r="L375" s="250">
        <v>1</v>
      </c>
      <c r="M375" s="250">
        <v>1</v>
      </c>
      <c r="N375" s="250" t="s">
        <v>4013</v>
      </c>
      <c r="O375" s="250">
        <v>13</v>
      </c>
      <c r="P375" s="253">
        <v>0</v>
      </c>
      <c r="Q375" s="253">
        <v>0</v>
      </c>
      <c r="R375" s="253">
        <f t="shared" si="7"/>
        <v>0</v>
      </c>
      <c r="S375" s="253">
        <v>0</v>
      </c>
      <c r="T375" s="253">
        <v>0</v>
      </c>
      <c r="U375" s="253">
        <v>0</v>
      </c>
      <c r="V375" s="253">
        <v>0</v>
      </c>
    </row>
    <row r="376" spans="1:22" s="204" customFormat="1" ht="15" customHeight="1" x14ac:dyDescent="0.25">
      <c r="A376" s="250" t="s">
        <v>4010</v>
      </c>
      <c r="B376" s="250">
        <v>2</v>
      </c>
      <c r="C376" s="250">
        <v>2</v>
      </c>
      <c r="D376" s="250" t="s">
        <v>4011</v>
      </c>
      <c r="E376" s="250" t="s">
        <v>4012</v>
      </c>
      <c r="F376" s="250">
        <v>287</v>
      </c>
      <c r="G376" s="250" t="s">
        <v>24</v>
      </c>
      <c r="H376" s="250">
        <v>1</v>
      </c>
      <c r="I376" s="251">
        <v>33401</v>
      </c>
      <c r="J376" s="250">
        <v>1</v>
      </c>
      <c r="K376" s="250">
        <v>20</v>
      </c>
      <c r="L376" s="250">
        <v>1</v>
      </c>
      <c r="M376" s="250">
        <v>1</v>
      </c>
      <c r="N376" s="250" t="s">
        <v>4013</v>
      </c>
      <c r="O376" s="250">
        <v>13</v>
      </c>
      <c r="P376" s="253">
        <v>13999.9966</v>
      </c>
      <c r="Q376" s="253">
        <v>0</v>
      </c>
      <c r="R376" s="253">
        <f t="shared" si="7"/>
        <v>13999.9966</v>
      </c>
      <c r="S376" s="253">
        <v>0</v>
      </c>
      <c r="T376" s="253">
        <v>0</v>
      </c>
      <c r="U376" s="253">
        <v>0</v>
      </c>
      <c r="V376" s="253">
        <v>0</v>
      </c>
    </row>
    <row r="377" spans="1:22" s="204" customFormat="1" ht="15" customHeight="1" x14ac:dyDescent="0.25">
      <c r="A377" s="250" t="s">
        <v>4014</v>
      </c>
      <c r="B377" s="250">
        <v>2</v>
      </c>
      <c r="C377" s="250">
        <v>2</v>
      </c>
      <c r="D377" s="250" t="s">
        <v>4011</v>
      </c>
      <c r="E377" s="250" t="s">
        <v>4012</v>
      </c>
      <c r="F377" s="250">
        <v>287</v>
      </c>
      <c r="G377" s="250" t="s">
        <v>24</v>
      </c>
      <c r="H377" s="250">
        <v>1</v>
      </c>
      <c r="I377" s="251">
        <v>33401</v>
      </c>
      <c r="J377" s="250">
        <v>1</v>
      </c>
      <c r="K377" s="250">
        <v>20</v>
      </c>
      <c r="L377" s="250">
        <v>1</v>
      </c>
      <c r="M377" s="250">
        <v>1</v>
      </c>
      <c r="N377" s="250" t="s">
        <v>4013</v>
      </c>
      <c r="O377" s="250">
        <v>13</v>
      </c>
      <c r="P377" s="253">
        <v>150000</v>
      </c>
      <c r="Q377" s="253">
        <v>0</v>
      </c>
      <c r="R377" s="253">
        <f t="shared" si="7"/>
        <v>150000</v>
      </c>
      <c r="S377" s="253">
        <v>0</v>
      </c>
      <c r="T377" s="253">
        <v>0</v>
      </c>
      <c r="U377" s="253">
        <v>0</v>
      </c>
      <c r="V377" s="253">
        <v>0</v>
      </c>
    </row>
    <row r="378" spans="1:22" s="204" customFormat="1" ht="15" customHeight="1" x14ac:dyDescent="0.25">
      <c r="A378" s="250" t="s">
        <v>4015</v>
      </c>
      <c r="B378" s="250">
        <v>2</v>
      </c>
      <c r="C378" s="250">
        <v>2</v>
      </c>
      <c r="D378" s="250" t="s">
        <v>4011</v>
      </c>
      <c r="E378" s="250" t="s">
        <v>4012</v>
      </c>
      <c r="F378" s="250">
        <v>448</v>
      </c>
      <c r="G378" s="250" t="s">
        <v>24</v>
      </c>
      <c r="H378" s="250">
        <v>1</v>
      </c>
      <c r="I378" s="251">
        <v>33401</v>
      </c>
      <c r="J378" s="250">
        <v>1</v>
      </c>
      <c r="K378" s="250">
        <v>20</v>
      </c>
      <c r="L378" s="250">
        <v>1</v>
      </c>
      <c r="M378" s="250">
        <v>1</v>
      </c>
      <c r="N378" s="250" t="s">
        <v>4013</v>
      </c>
      <c r="O378" s="252">
        <v>13</v>
      </c>
      <c r="P378" s="253">
        <v>0</v>
      </c>
      <c r="Q378" s="253">
        <v>0</v>
      </c>
      <c r="R378" s="253">
        <f t="shared" si="7"/>
        <v>0</v>
      </c>
      <c r="S378" s="253">
        <v>0</v>
      </c>
      <c r="T378" s="253">
        <v>0</v>
      </c>
      <c r="U378" s="253">
        <v>0</v>
      </c>
      <c r="V378" s="253">
        <v>0</v>
      </c>
    </row>
    <row r="379" spans="1:22" s="204" customFormat="1" ht="15" customHeight="1" x14ac:dyDescent="0.25">
      <c r="A379" s="250" t="s">
        <v>4017</v>
      </c>
      <c r="B379" s="250">
        <v>2</v>
      </c>
      <c r="C379" s="250">
        <v>2</v>
      </c>
      <c r="D379" s="250" t="s">
        <v>4011</v>
      </c>
      <c r="E379" s="250" t="s">
        <v>4012</v>
      </c>
      <c r="F379" s="250">
        <v>273</v>
      </c>
      <c r="G379" s="250" t="s">
        <v>24</v>
      </c>
      <c r="H379" s="250">
        <v>1</v>
      </c>
      <c r="I379" s="251">
        <v>33401</v>
      </c>
      <c r="J379" s="250">
        <v>1</v>
      </c>
      <c r="K379" s="250">
        <v>20</v>
      </c>
      <c r="L379" s="250">
        <v>1</v>
      </c>
      <c r="M379" s="250">
        <v>1</v>
      </c>
      <c r="N379" s="250" t="s">
        <v>4013</v>
      </c>
      <c r="O379" s="250">
        <v>13</v>
      </c>
      <c r="P379" s="253">
        <v>0</v>
      </c>
      <c r="Q379" s="253">
        <v>0</v>
      </c>
      <c r="R379" s="253">
        <f t="shared" si="7"/>
        <v>0</v>
      </c>
      <c r="S379" s="253">
        <v>0</v>
      </c>
      <c r="T379" s="253">
        <v>0</v>
      </c>
      <c r="U379" s="253">
        <v>0</v>
      </c>
      <c r="V379" s="253">
        <v>0</v>
      </c>
    </row>
    <row r="380" spans="1:22" s="204" customFormat="1" ht="15" customHeight="1" x14ac:dyDescent="0.25">
      <c r="A380" s="250" t="s">
        <v>4017</v>
      </c>
      <c r="B380" s="250">
        <v>2</v>
      </c>
      <c r="C380" s="250">
        <v>2</v>
      </c>
      <c r="D380" s="250" t="s">
        <v>4011</v>
      </c>
      <c r="E380" s="250" t="s">
        <v>4012</v>
      </c>
      <c r="F380" s="250">
        <v>274</v>
      </c>
      <c r="G380" s="250" t="s">
        <v>24</v>
      </c>
      <c r="H380" s="250">
        <v>1</v>
      </c>
      <c r="I380" s="251">
        <v>33401</v>
      </c>
      <c r="J380" s="250">
        <v>1</v>
      </c>
      <c r="K380" s="250">
        <v>20</v>
      </c>
      <c r="L380" s="250">
        <v>1</v>
      </c>
      <c r="M380" s="250">
        <v>1</v>
      </c>
      <c r="N380" s="250" t="s">
        <v>4013</v>
      </c>
      <c r="O380" s="252">
        <v>13</v>
      </c>
      <c r="P380" s="253">
        <v>0</v>
      </c>
      <c r="Q380" s="253">
        <v>0</v>
      </c>
      <c r="R380" s="253">
        <f t="shared" si="7"/>
        <v>0</v>
      </c>
      <c r="S380" s="253">
        <v>0</v>
      </c>
      <c r="T380" s="253">
        <v>0</v>
      </c>
      <c r="U380" s="253"/>
      <c r="V380" s="253">
        <v>0</v>
      </c>
    </row>
    <row r="381" spans="1:22" s="204" customFormat="1" ht="15" customHeight="1" x14ac:dyDescent="0.25">
      <c r="A381" s="250" t="s">
        <v>4017</v>
      </c>
      <c r="B381" s="250">
        <v>2</v>
      </c>
      <c r="C381" s="250">
        <v>2</v>
      </c>
      <c r="D381" s="250" t="s">
        <v>4011</v>
      </c>
      <c r="E381" s="250" t="s">
        <v>4012</v>
      </c>
      <c r="F381" s="250">
        <v>448</v>
      </c>
      <c r="G381" s="250" t="s">
        <v>24</v>
      </c>
      <c r="H381" s="250">
        <v>1</v>
      </c>
      <c r="I381" s="251">
        <v>33401</v>
      </c>
      <c r="J381" s="250">
        <v>1</v>
      </c>
      <c r="K381" s="250">
        <v>20</v>
      </c>
      <c r="L381" s="250">
        <v>1</v>
      </c>
      <c r="M381" s="250">
        <v>1</v>
      </c>
      <c r="N381" s="250" t="s">
        <v>4013</v>
      </c>
      <c r="O381" s="250">
        <v>13</v>
      </c>
      <c r="P381" s="253">
        <v>0</v>
      </c>
      <c r="Q381" s="253">
        <v>0</v>
      </c>
      <c r="R381" s="253">
        <f t="shared" si="7"/>
        <v>0</v>
      </c>
      <c r="S381" s="253">
        <v>0</v>
      </c>
      <c r="T381" s="253">
        <v>0</v>
      </c>
      <c r="U381" s="253">
        <v>0</v>
      </c>
      <c r="V381" s="253">
        <v>0</v>
      </c>
    </row>
    <row r="382" spans="1:22" s="204" customFormat="1" ht="15" customHeight="1" x14ac:dyDescent="0.25">
      <c r="A382" s="250" t="s">
        <v>4018</v>
      </c>
      <c r="B382" s="250">
        <v>2</v>
      </c>
      <c r="C382" s="250">
        <v>2</v>
      </c>
      <c r="D382" s="250" t="s">
        <v>4011</v>
      </c>
      <c r="E382" s="250" t="s">
        <v>4012</v>
      </c>
      <c r="F382" s="250">
        <v>412</v>
      </c>
      <c r="G382" s="250" t="s">
        <v>24</v>
      </c>
      <c r="H382" s="250">
        <v>1</v>
      </c>
      <c r="I382" s="251">
        <v>33401</v>
      </c>
      <c r="J382" s="250">
        <v>1</v>
      </c>
      <c r="K382" s="250">
        <v>20</v>
      </c>
      <c r="L382" s="250">
        <v>1</v>
      </c>
      <c r="M382" s="250">
        <v>1</v>
      </c>
      <c r="N382" s="250" t="s">
        <v>4013</v>
      </c>
      <c r="O382" s="250">
        <v>13</v>
      </c>
      <c r="P382" s="253">
        <v>0</v>
      </c>
      <c r="Q382" s="253">
        <v>0</v>
      </c>
      <c r="R382" s="253">
        <f t="shared" si="7"/>
        <v>0</v>
      </c>
      <c r="S382" s="253">
        <v>0</v>
      </c>
      <c r="T382" s="253">
        <v>0</v>
      </c>
      <c r="U382" s="253">
        <v>0</v>
      </c>
      <c r="V382" s="253">
        <v>0</v>
      </c>
    </row>
    <row r="383" spans="1:22" s="204" customFormat="1" ht="15" customHeight="1" x14ac:dyDescent="0.25">
      <c r="A383" s="250" t="s">
        <v>4010</v>
      </c>
      <c r="B383" s="250">
        <v>2</v>
      </c>
      <c r="C383" s="250">
        <v>2</v>
      </c>
      <c r="D383" s="250" t="s">
        <v>4011</v>
      </c>
      <c r="E383" s="250" t="s">
        <v>4012</v>
      </c>
      <c r="F383" s="250">
        <v>287</v>
      </c>
      <c r="G383" s="250" t="s">
        <v>24</v>
      </c>
      <c r="H383" s="250">
        <v>1</v>
      </c>
      <c r="I383" s="251">
        <v>33603</v>
      </c>
      <c r="J383" s="250">
        <v>1</v>
      </c>
      <c r="K383" s="250">
        <v>20</v>
      </c>
      <c r="L383" s="250">
        <v>1</v>
      </c>
      <c r="M383" s="250">
        <v>1</v>
      </c>
      <c r="N383" s="250" t="s">
        <v>4013</v>
      </c>
      <c r="O383" s="252">
        <v>13</v>
      </c>
      <c r="P383" s="253">
        <v>41500</v>
      </c>
      <c r="Q383" s="253">
        <v>0</v>
      </c>
      <c r="R383" s="253">
        <f t="shared" si="7"/>
        <v>41500</v>
      </c>
      <c r="S383" s="253">
        <v>0</v>
      </c>
      <c r="T383" s="253">
        <v>0</v>
      </c>
      <c r="U383" s="253">
        <v>0</v>
      </c>
      <c r="V383" s="253">
        <v>0</v>
      </c>
    </row>
    <row r="384" spans="1:22" s="204" customFormat="1" ht="15" customHeight="1" x14ac:dyDescent="0.25">
      <c r="A384" s="250" t="s">
        <v>4014</v>
      </c>
      <c r="B384" s="250">
        <v>2</v>
      </c>
      <c r="C384" s="250">
        <v>2</v>
      </c>
      <c r="D384" s="250" t="s">
        <v>4011</v>
      </c>
      <c r="E384" s="250" t="s">
        <v>4012</v>
      </c>
      <c r="F384" s="250">
        <v>287</v>
      </c>
      <c r="G384" s="250" t="s">
        <v>24</v>
      </c>
      <c r="H384" s="250">
        <v>1</v>
      </c>
      <c r="I384" s="251">
        <v>33603</v>
      </c>
      <c r="J384" s="250">
        <v>1</v>
      </c>
      <c r="K384" s="250">
        <v>20</v>
      </c>
      <c r="L384" s="250">
        <v>1</v>
      </c>
      <c r="M384" s="250">
        <v>1</v>
      </c>
      <c r="N384" s="250" t="s">
        <v>4013</v>
      </c>
      <c r="O384" s="252">
        <v>13</v>
      </c>
      <c r="P384" s="253">
        <v>50000</v>
      </c>
      <c r="Q384" s="253">
        <v>0</v>
      </c>
      <c r="R384" s="253">
        <f t="shared" si="7"/>
        <v>50000</v>
      </c>
      <c r="S384" s="253">
        <v>7447.2</v>
      </c>
      <c r="T384" s="253">
        <v>7447.2</v>
      </c>
      <c r="U384" s="253">
        <v>7447.2</v>
      </c>
      <c r="V384" s="253">
        <v>7447.2</v>
      </c>
    </row>
    <row r="385" spans="1:22" s="204" customFormat="1" ht="15" customHeight="1" x14ac:dyDescent="0.25">
      <c r="A385" s="250" t="s">
        <v>4015</v>
      </c>
      <c r="B385" s="250">
        <v>2</v>
      </c>
      <c r="C385" s="250">
        <v>2</v>
      </c>
      <c r="D385" s="250" t="s">
        <v>4011</v>
      </c>
      <c r="E385" s="250" t="s">
        <v>4012</v>
      </c>
      <c r="F385" s="250">
        <v>448</v>
      </c>
      <c r="G385" s="250" t="s">
        <v>24</v>
      </c>
      <c r="H385" s="250">
        <v>1</v>
      </c>
      <c r="I385" s="251">
        <v>33603</v>
      </c>
      <c r="J385" s="250">
        <v>1</v>
      </c>
      <c r="K385" s="250">
        <v>20</v>
      </c>
      <c r="L385" s="250">
        <v>1</v>
      </c>
      <c r="M385" s="250">
        <v>1</v>
      </c>
      <c r="N385" s="250" t="s">
        <v>4013</v>
      </c>
      <c r="O385" s="250">
        <v>13</v>
      </c>
      <c r="P385" s="253">
        <v>39000</v>
      </c>
      <c r="Q385" s="253">
        <v>0</v>
      </c>
      <c r="R385" s="253">
        <f t="shared" si="7"/>
        <v>39000</v>
      </c>
      <c r="S385" s="253">
        <v>0</v>
      </c>
      <c r="T385" s="253">
        <v>0</v>
      </c>
      <c r="U385" s="253">
        <v>0</v>
      </c>
      <c r="V385" s="253">
        <v>0</v>
      </c>
    </row>
    <row r="386" spans="1:22" s="204" customFormat="1" ht="15" customHeight="1" x14ac:dyDescent="0.25">
      <c r="A386" s="250" t="s">
        <v>4016</v>
      </c>
      <c r="B386" s="250">
        <v>2</v>
      </c>
      <c r="C386" s="250">
        <v>2</v>
      </c>
      <c r="D386" s="250" t="s">
        <v>4011</v>
      </c>
      <c r="E386" s="250" t="s">
        <v>4012</v>
      </c>
      <c r="F386" s="250">
        <v>448</v>
      </c>
      <c r="G386" s="250" t="s">
        <v>24</v>
      </c>
      <c r="H386" s="250">
        <v>1</v>
      </c>
      <c r="I386" s="251">
        <v>33603</v>
      </c>
      <c r="J386" s="250">
        <v>1</v>
      </c>
      <c r="K386" s="250">
        <v>20</v>
      </c>
      <c r="L386" s="250">
        <v>1</v>
      </c>
      <c r="M386" s="250">
        <v>1</v>
      </c>
      <c r="N386" s="250" t="s">
        <v>4013</v>
      </c>
      <c r="O386" s="252">
        <v>13</v>
      </c>
      <c r="P386" s="253">
        <v>2500</v>
      </c>
      <c r="Q386" s="253">
        <v>0</v>
      </c>
      <c r="R386" s="253">
        <f t="shared" si="7"/>
        <v>2500</v>
      </c>
      <c r="S386" s="253">
        <v>6250.02</v>
      </c>
      <c r="T386" s="253">
        <v>6250.02</v>
      </c>
      <c r="U386" s="253">
        <v>6250.02</v>
      </c>
      <c r="V386" s="253">
        <v>6250.02</v>
      </c>
    </row>
    <row r="387" spans="1:22" s="204" customFormat="1" ht="15" customHeight="1" x14ac:dyDescent="0.25">
      <c r="A387" s="250" t="s">
        <v>4017</v>
      </c>
      <c r="B387" s="250">
        <v>2</v>
      </c>
      <c r="C387" s="250">
        <v>2</v>
      </c>
      <c r="D387" s="250" t="s">
        <v>4011</v>
      </c>
      <c r="E387" s="250" t="s">
        <v>4012</v>
      </c>
      <c r="F387" s="250">
        <v>273</v>
      </c>
      <c r="G387" s="250" t="s">
        <v>24</v>
      </c>
      <c r="H387" s="250">
        <v>1</v>
      </c>
      <c r="I387" s="251">
        <v>33603</v>
      </c>
      <c r="J387" s="250">
        <v>1</v>
      </c>
      <c r="K387" s="250">
        <v>20</v>
      </c>
      <c r="L387" s="250">
        <v>1</v>
      </c>
      <c r="M387" s="250">
        <v>1</v>
      </c>
      <c r="N387" s="250" t="s">
        <v>4013</v>
      </c>
      <c r="O387" s="252">
        <v>13</v>
      </c>
      <c r="P387" s="253">
        <v>0</v>
      </c>
      <c r="Q387" s="253">
        <v>0</v>
      </c>
      <c r="R387" s="253">
        <f t="shared" si="7"/>
        <v>0</v>
      </c>
      <c r="S387" s="253">
        <f>497.64/3</f>
        <v>165.88</v>
      </c>
      <c r="T387" s="253">
        <v>497.64</v>
      </c>
      <c r="U387" s="253">
        <v>497.64</v>
      </c>
      <c r="V387" s="253">
        <v>497.64</v>
      </c>
    </row>
    <row r="388" spans="1:22" s="204" customFormat="1" ht="15" customHeight="1" x14ac:dyDescent="0.25">
      <c r="A388" s="250" t="s">
        <v>4017</v>
      </c>
      <c r="B388" s="250">
        <v>2</v>
      </c>
      <c r="C388" s="250">
        <v>2</v>
      </c>
      <c r="D388" s="250" t="s">
        <v>4011</v>
      </c>
      <c r="E388" s="250" t="s">
        <v>4012</v>
      </c>
      <c r="F388" s="250">
        <v>274</v>
      </c>
      <c r="G388" s="250" t="s">
        <v>24</v>
      </c>
      <c r="H388" s="250">
        <v>1</v>
      </c>
      <c r="I388" s="251">
        <v>33603</v>
      </c>
      <c r="J388" s="250">
        <v>1</v>
      </c>
      <c r="K388" s="250">
        <v>20</v>
      </c>
      <c r="L388" s="250">
        <v>1</v>
      </c>
      <c r="M388" s="250">
        <v>1</v>
      </c>
      <c r="N388" s="250" t="s">
        <v>4013</v>
      </c>
      <c r="O388" s="250">
        <v>13</v>
      </c>
      <c r="P388" s="253"/>
      <c r="Q388" s="253">
        <v>0</v>
      </c>
      <c r="R388" s="253">
        <f t="shared" si="7"/>
        <v>0</v>
      </c>
      <c r="S388" s="253">
        <v>165.88</v>
      </c>
      <c r="T388" s="253">
        <v>0</v>
      </c>
      <c r="U388" s="253">
        <v>0</v>
      </c>
      <c r="V388" s="253">
        <v>0</v>
      </c>
    </row>
    <row r="389" spans="1:22" s="204" customFormat="1" ht="15" customHeight="1" x14ac:dyDescent="0.25">
      <c r="A389" s="250" t="s">
        <v>4017</v>
      </c>
      <c r="B389" s="250">
        <v>2</v>
      </c>
      <c r="C389" s="250">
        <v>2</v>
      </c>
      <c r="D389" s="250" t="s">
        <v>4011</v>
      </c>
      <c r="E389" s="250" t="s">
        <v>4012</v>
      </c>
      <c r="F389" s="250">
        <v>448</v>
      </c>
      <c r="G389" s="250" t="s">
        <v>24</v>
      </c>
      <c r="H389" s="250">
        <v>1</v>
      </c>
      <c r="I389" s="251">
        <v>33603</v>
      </c>
      <c r="J389" s="250">
        <v>1</v>
      </c>
      <c r="K389" s="250">
        <v>20</v>
      </c>
      <c r="L389" s="250">
        <v>1</v>
      </c>
      <c r="M389" s="250">
        <v>1</v>
      </c>
      <c r="N389" s="250" t="s">
        <v>4013</v>
      </c>
      <c r="O389" s="252">
        <v>13</v>
      </c>
      <c r="P389" s="253">
        <v>0</v>
      </c>
      <c r="Q389" s="253">
        <v>0</v>
      </c>
      <c r="R389" s="253">
        <f t="shared" ref="R389:R452" si="8">P389+Q389</f>
        <v>0</v>
      </c>
      <c r="S389" s="253">
        <v>165.88</v>
      </c>
      <c r="T389" s="253">
        <v>0</v>
      </c>
      <c r="U389" s="253">
        <v>0</v>
      </c>
      <c r="V389" s="253">
        <v>0</v>
      </c>
    </row>
    <row r="390" spans="1:22" s="204" customFormat="1" ht="15" customHeight="1" x14ac:dyDescent="0.25">
      <c r="A390" s="250" t="s">
        <v>4018</v>
      </c>
      <c r="B390" s="250">
        <v>2</v>
      </c>
      <c r="C390" s="250">
        <v>2</v>
      </c>
      <c r="D390" s="250" t="s">
        <v>4011</v>
      </c>
      <c r="E390" s="250" t="s">
        <v>4012</v>
      </c>
      <c r="F390" s="250">
        <v>412</v>
      </c>
      <c r="G390" s="250" t="s">
        <v>24</v>
      </c>
      <c r="H390" s="250">
        <v>1</v>
      </c>
      <c r="I390" s="251">
        <v>33605</v>
      </c>
      <c r="J390" s="250">
        <v>1</v>
      </c>
      <c r="K390" s="250">
        <v>20</v>
      </c>
      <c r="L390" s="250">
        <v>1</v>
      </c>
      <c r="M390" s="250">
        <v>1</v>
      </c>
      <c r="N390" s="250" t="s">
        <v>4013</v>
      </c>
      <c r="O390" s="252">
        <v>13</v>
      </c>
      <c r="P390" s="253">
        <v>397203.73</v>
      </c>
      <c r="Q390" s="253">
        <v>68620.959999999992</v>
      </c>
      <c r="R390" s="253">
        <f t="shared" si="8"/>
        <v>465824.68999999994</v>
      </c>
      <c r="S390" s="253">
        <v>171667.36</v>
      </c>
      <c r="T390" s="253">
        <v>171667.36</v>
      </c>
      <c r="U390" s="253">
        <v>171667.36</v>
      </c>
      <c r="V390" s="253">
        <v>123747.76</v>
      </c>
    </row>
    <row r="391" spans="1:22" s="204" customFormat="1" ht="15" customHeight="1" x14ac:dyDescent="0.25">
      <c r="A391" s="250" t="s">
        <v>4014</v>
      </c>
      <c r="B391" s="250">
        <v>2</v>
      </c>
      <c r="C391" s="250">
        <v>2</v>
      </c>
      <c r="D391" s="250" t="s">
        <v>4011</v>
      </c>
      <c r="E391" s="250" t="s">
        <v>4012</v>
      </c>
      <c r="F391" s="250">
        <v>287</v>
      </c>
      <c r="G391" s="250" t="s">
        <v>24</v>
      </c>
      <c r="H391" s="250">
        <v>1</v>
      </c>
      <c r="I391" s="251">
        <v>33608</v>
      </c>
      <c r="J391" s="250">
        <v>1</v>
      </c>
      <c r="K391" s="250">
        <v>20</v>
      </c>
      <c r="L391" s="250">
        <v>1</v>
      </c>
      <c r="M391" s="250">
        <v>1</v>
      </c>
      <c r="N391" s="250" t="s">
        <v>4013</v>
      </c>
      <c r="O391" s="250">
        <v>13</v>
      </c>
      <c r="P391" s="253">
        <v>110000</v>
      </c>
      <c r="Q391" s="253">
        <v>0</v>
      </c>
      <c r="R391" s="253">
        <f t="shared" si="8"/>
        <v>110000</v>
      </c>
      <c r="S391" s="253">
        <v>37421.83</v>
      </c>
      <c r="T391" s="253">
        <v>37421.833999999995</v>
      </c>
      <c r="U391" s="253">
        <v>37421.83</v>
      </c>
      <c r="V391" s="253">
        <v>31311.88</v>
      </c>
    </row>
    <row r="392" spans="1:22" s="204" customFormat="1" ht="15" customHeight="1" x14ac:dyDescent="0.25">
      <c r="A392" s="250" t="s">
        <v>4014</v>
      </c>
      <c r="B392" s="250">
        <v>2</v>
      </c>
      <c r="C392" s="250">
        <v>2</v>
      </c>
      <c r="D392" s="250" t="s">
        <v>4011</v>
      </c>
      <c r="E392" s="250" t="s">
        <v>4012</v>
      </c>
      <c r="F392" s="250">
        <v>287</v>
      </c>
      <c r="G392" s="250" t="s">
        <v>24</v>
      </c>
      <c r="H392" s="250">
        <v>1</v>
      </c>
      <c r="I392" s="251">
        <v>33901</v>
      </c>
      <c r="J392" s="250">
        <v>1</v>
      </c>
      <c r="K392" s="250">
        <v>20</v>
      </c>
      <c r="L392" s="250">
        <v>1</v>
      </c>
      <c r="M392" s="250">
        <v>1</v>
      </c>
      <c r="N392" s="250" t="s">
        <v>4013</v>
      </c>
      <c r="O392" s="250">
        <v>13</v>
      </c>
      <c r="P392" s="253">
        <v>0</v>
      </c>
      <c r="Q392" s="253">
        <v>0</v>
      </c>
      <c r="R392" s="253">
        <f t="shared" si="8"/>
        <v>0</v>
      </c>
      <c r="S392" s="253">
        <v>0</v>
      </c>
      <c r="T392" s="253">
        <v>0</v>
      </c>
      <c r="U392" s="253">
        <v>0</v>
      </c>
      <c r="V392" s="253">
        <v>0</v>
      </c>
    </row>
    <row r="393" spans="1:22" s="204" customFormat="1" ht="15" customHeight="1" x14ac:dyDescent="0.25">
      <c r="A393" s="250" t="s">
        <v>4017</v>
      </c>
      <c r="B393" s="250">
        <v>2</v>
      </c>
      <c r="C393" s="250">
        <v>2</v>
      </c>
      <c r="D393" s="250" t="s">
        <v>4011</v>
      </c>
      <c r="E393" s="250" t="s">
        <v>4012</v>
      </c>
      <c r="F393" s="250">
        <v>273</v>
      </c>
      <c r="G393" s="250" t="s">
        <v>24</v>
      </c>
      <c r="H393" s="250">
        <v>1</v>
      </c>
      <c r="I393" s="251">
        <v>33901</v>
      </c>
      <c r="J393" s="250">
        <v>1</v>
      </c>
      <c r="K393" s="250">
        <v>20</v>
      </c>
      <c r="L393" s="250">
        <v>1</v>
      </c>
      <c r="M393" s="250">
        <v>1</v>
      </c>
      <c r="N393" s="250" t="s">
        <v>4013</v>
      </c>
      <c r="O393" s="250">
        <v>13</v>
      </c>
      <c r="P393" s="253">
        <v>0</v>
      </c>
      <c r="Q393" s="253">
        <v>250000</v>
      </c>
      <c r="R393" s="253">
        <f t="shared" si="8"/>
        <v>250000</v>
      </c>
      <c r="S393" s="253">
        <v>249690</v>
      </c>
      <c r="T393" s="259">
        <v>249690</v>
      </c>
      <c r="U393" s="253">
        <v>249690</v>
      </c>
      <c r="V393" s="253">
        <v>124845</v>
      </c>
    </row>
    <row r="394" spans="1:22" s="204" customFormat="1" ht="15" customHeight="1" x14ac:dyDescent="0.25">
      <c r="A394" s="250" t="s">
        <v>4014</v>
      </c>
      <c r="B394" s="250">
        <v>2</v>
      </c>
      <c r="C394" s="250">
        <v>2</v>
      </c>
      <c r="D394" s="250" t="s">
        <v>4011</v>
      </c>
      <c r="E394" s="250" t="s">
        <v>4012</v>
      </c>
      <c r="F394" s="250">
        <v>287</v>
      </c>
      <c r="G394" s="250" t="s">
        <v>24</v>
      </c>
      <c r="H394" s="250">
        <v>1</v>
      </c>
      <c r="I394" s="251">
        <v>34101</v>
      </c>
      <c r="J394" s="250">
        <v>1</v>
      </c>
      <c r="K394" s="250">
        <v>20</v>
      </c>
      <c r="L394" s="250">
        <v>1</v>
      </c>
      <c r="M394" s="250">
        <v>1</v>
      </c>
      <c r="N394" s="250" t="s">
        <v>4013</v>
      </c>
      <c r="O394" s="250">
        <v>13</v>
      </c>
      <c r="P394" s="253">
        <v>50000</v>
      </c>
      <c r="Q394" s="253">
        <v>0</v>
      </c>
      <c r="R394" s="253">
        <f t="shared" si="8"/>
        <v>50000</v>
      </c>
      <c r="S394" s="253">
        <v>23624.83</v>
      </c>
      <c r="T394" s="253">
        <v>23624.831999999999</v>
      </c>
      <c r="U394" s="253">
        <v>23624.83</v>
      </c>
      <c r="V394" s="253">
        <v>23624.83</v>
      </c>
    </row>
    <row r="395" spans="1:22" s="204" customFormat="1" ht="15" customHeight="1" x14ac:dyDescent="0.25">
      <c r="A395" s="250" t="s">
        <v>4010</v>
      </c>
      <c r="B395" s="250">
        <v>2</v>
      </c>
      <c r="C395" s="250">
        <v>2</v>
      </c>
      <c r="D395" s="250" t="s">
        <v>4011</v>
      </c>
      <c r="E395" s="250" t="s">
        <v>4012</v>
      </c>
      <c r="F395" s="250">
        <v>287</v>
      </c>
      <c r="G395" s="250" t="s">
        <v>24</v>
      </c>
      <c r="H395" s="250">
        <v>1</v>
      </c>
      <c r="I395" s="251">
        <v>34401</v>
      </c>
      <c r="J395" s="250">
        <v>1</v>
      </c>
      <c r="K395" s="250">
        <v>20</v>
      </c>
      <c r="L395" s="250">
        <v>1</v>
      </c>
      <c r="M395" s="250">
        <v>1</v>
      </c>
      <c r="N395" s="250" t="s">
        <v>4013</v>
      </c>
      <c r="O395" s="250">
        <v>13</v>
      </c>
      <c r="P395" s="253">
        <v>62552.882799999999</v>
      </c>
      <c r="Q395" s="253">
        <v>0</v>
      </c>
      <c r="R395" s="253">
        <f t="shared" si="8"/>
        <v>62552.882799999999</v>
      </c>
      <c r="S395" s="253">
        <v>155866.98440000002</v>
      </c>
      <c r="T395" s="253">
        <v>155866.98440000002</v>
      </c>
      <c r="U395" s="253">
        <v>155866.98440000002</v>
      </c>
      <c r="V395" s="253">
        <v>58400.038366636363</v>
      </c>
    </row>
    <row r="396" spans="1:22" s="204" customFormat="1" ht="15" customHeight="1" x14ac:dyDescent="0.25">
      <c r="A396" s="250" t="s">
        <v>4014</v>
      </c>
      <c r="B396" s="250">
        <v>2</v>
      </c>
      <c r="C396" s="250">
        <v>2</v>
      </c>
      <c r="D396" s="250" t="s">
        <v>4011</v>
      </c>
      <c r="E396" s="250" t="s">
        <v>4012</v>
      </c>
      <c r="F396" s="250">
        <v>287</v>
      </c>
      <c r="G396" s="250" t="s">
        <v>24</v>
      </c>
      <c r="H396" s="250">
        <v>1</v>
      </c>
      <c r="I396" s="251">
        <v>34401</v>
      </c>
      <c r="J396" s="250">
        <v>1</v>
      </c>
      <c r="K396" s="250">
        <v>20</v>
      </c>
      <c r="L396" s="250">
        <v>1</v>
      </c>
      <c r="M396" s="250">
        <v>1</v>
      </c>
      <c r="N396" s="250" t="s">
        <v>4013</v>
      </c>
      <c r="O396" s="252">
        <v>13</v>
      </c>
      <c r="P396" s="253">
        <v>150950.47820000001</v>
      </c>
      <c r="Q396" s="253">
        <v>663711.4</v>
      </c>
      <c r="R396" s="253">
        <f t="shared" si="8"/>
        <v>814661.87820000004</v>
      </c>
      <c r="S396" s="253">
        <v>263965.52840000001</v>
      </c>
      <c r="T396" s="253">
        <v>263965.52840000001</v>
      </c>
      <c r="U396" s="253">
        <v>263965.52840000001</v>
      </c>
      <c r="V396" s="253">
        <f>98902.2598042221-38318.53</f>
        <v>60583.729804222108</v>
      </c>
    </row>
    <row r="397" spans="1:22" s="204" customFormat="1" ht="15" customHeight="1" x14ac:dyDescent="0.25">
      <c r="A397" s="250" t="s">
        <v>4015</v>
      </c>
      <c r="B397" s="250">
        <v>2</v>
      </c>
      <c r="C397" s="250">
        <v>2</v>
      </c>
      <c r="D397" s="250" t="s">
        <v>4011</v>
      </c>
      <c r="E397" s="250" t="s">
        <v>4012</v>
      </c>
      <c r="F397" s="250">
        <v>448</v>
      </c>
      <c r="G397" s="250" t="s">
        <v>24</v>
      </c>
      <c r="H397" s="250">
        <v>1</v>
      </c>
      <c r="I397" s="251">
        <v>34401</v>
      </c>
      <c r="J397" s="250">
        <v>1</v>
      </c>
      <c r="K397" s="250">
        <v>20</v>
      </c>
      <c r="L397" s="250">
        <v>1</v>
      </c>
      <c r="M397" s="250">
        <v>1</v>
      </c>
      <c r="N397" s="250" t="s">
        <v>4013</v>
      </c>
      <c r="O397" s="252">
        <v>13</v>
      </c>
      <c r="P397" s="253">
        <v>150559.53099999999</v>
      </c>
      <c r="Q397" s="253">
        <v>0</v>
      </c>
      <c r="R397" s="253">
        <f t="shared" si="8"/>
        <v>150559.53099999999</v>
      </c>
      <c r="S397" s="253">
        <v>314247.7352</v>
      </c>
      <c r="T397" s="253">
        <v>314247.7352</v>
      </c>
      <c r="U397" s="253">
        <v>314247.7352</v>
      </c>
      <c r="V397" s="253">
        <f>117741.931448496+14066.71+14684.11</f>
        <v>146492.75144849601</v>
      </c>
    </row>
    <row r="398" spans="1:22" s="204" customFormat="1" ht="15" customHeight="1" x14ac:dyDescent="0.25">
      <c r="A398" s="250" t="s">
        <v>4016</v>
      </c>
      <c r="B398" s="250">
        <v>2</v>
      </c>
      <c r="C398" s="250">
        <v>2</v>
      </c>
      <c r="D398" s="250" t="s">
        <v>4011</v>
      </c>
      <c r="E398" s="250" t="s">
        <v>4012</v>
      </c>
      <c r="F398" s="250">
        <v>448</v>
      </c>
      <c r="G398" s="250" t="s">
        <v>24</v>
      </c>
      <c r="H398" s="250">
        <v>1</v>
      </c>
      <c r="I398" s="251">
        <v>34401</v>
      </c>
      <c r="J398" s="250">
        <v>1</v>
      </c>
      <c r="K398" s="250">
        <v>20</v>
      </c>
      <c r="L398" s="250">
        <v>1</v>
      </c>
      <c r="M398" s="250">
        <v>1</v>
      </c>
      <c r="N398" s="250" t="s">
        <v>4013</v>
      </c>
      <c r="O398" s="252">
        <v>13</v>
      </c>
      <c r="P398" s="253">
        <v>88702.612600000008</v>
      </c>
      <c r="Q398" s="253">
        <v>0</v>
      </c>
      <c r="R398" s="253">
        <f t="shared" si="8"/>
        <v>88702.612600000008</v>
      </c>
      <c r="S398" s="253">
        <v>162245.5808</v>
      </c>
      <c r="T398" s="253">
        <v>162245.5808</v>
      </c>
      <c r="U398" s="253">
        <v>162245.5808</v>
      </c>
      <c r="V398" s="253">
        <f>60789.962544096-46723.25-14066.71</f>
        <v>2.544096001656726E-3</v>
      </c>
    </row>
    <row r="399" spans="1:22" s="204" customFormat="1" ht="15" customHeight="1" x14ac:dyDescent="0.25">
      <c r="A399" s="250" t="s">
        <v>4017</v>
      </c>
      <c r="B399" s="250">
        <v>2</v>
      </c>
      <c r="C399" s="250">
        <v>2</v>
      </c>
      <c r="D399" s="250" t="s">
        <v>4011</v>
      </c>
      <c r="E399" s="250" t="s">
        <v>4012</v>
      </c>
      <c r="F399" s="250">
        <v>273</v>
      </c>
      <c r="G399" s="250" t="s">
        <v>24</v>
      </c>
      <c r="H399" s="250">
        <v>1</v>
      </c>
      <c r="I399" s="251">
        <v>34401</v>
      </c>
      <c r="J399" s="250">
        <v>1</v>
      </c>
      <c r="K399" s="250">
        <v>20</v>
      </c>
      <c r="L399" s="250">
        <v>1</v>
      </c>
      <c r="M399" s="250">
        <v>1</v>
      </c>
      <c r="N399" s="250" t="s">
        <v>4013</v>
      </c>
      <c r="O399" s="250">
        <v>13</v>
      </c>
      <c r="P399" s="253">
        <f>90000/3</f>
        <v>30000</v>
      </c>
      <c r="Q399" s="253">
        <v>0</v>
      </c>
      <c r="R399" s="253">
        <f t="shared" si="8"/>
        <v>30000</v>
      </c>
      <c r="S399" s="253">
        <v>29069.831999999999</v>
      </c>
      <c r="T399" s="253">
        <v>29069.831999999999</v>
      </c>
      <c r="U399" s="253">
        <v>29069.831999999999</v>
      </c>
      <c r="V399" s="253">
        <v>10891.846728457482</v>
      </c>
    </row>
    <row r="400" spans="1:22" s="204" customFormat="1" ht="15" customHeight="1" x14ac:dyDescent="0.25">
      <c r="A400" s="250" t="s">
        <v>4017</v>
      </c>
      <c r="B400" s="250">
        <v>2</v>
      </c>
      <c r="C400" s="250">
        <v>2</v>
      </c>
      <c r="D400" s="250" t="s">
        <v>4011</v>
      </c>
      <c r="E400" s="250" t="s">
        <v>4012</v>
      </c>
      <c r="F400" s="250">
        <v>274</v>
      </c>
      <c r="G400" s="250" t="s">
        <v>24</v>
      </c>
      <c r="H400" s="250">
        <v>1</v>
      </c>
      <c r="I400" s="251">
        <v>34401</v>
      </c>
      <c r="J400" s="250">
        <v>1</v>
      </c>
      <c r="K400" s="250">
        <v>20</v>
      </c>
      <c r="L400" s="250">
        <v>1</v>
      </c>
      <c r="M400" s="250">
        <v>1</v>
      </c>
      <c r="N400" s="250" t="s">
        <v>4013</v>
      </c>
      <c r="O400" s="252">
        <v>13</v>
      </c>
      <c r="P400" s="253">
        <v>30000</v>
      </c>
      <c r="Q400" s="253">
        <v>0</v>
      </c>
      <c r="R400" s="253">
        <f t="shared" si="8"/>
        <v>30000</v>
      </c>
      <c r="S400" s="253">
        <v>0</v>
      </c>
      <c r="T400" s="253">
        <v>0</v>
      </c>
      <c r="U400" s="253">
        <v>0</v>
      </c>
      <c r="V400" s="253">
        <v>0</v>
      </c>
    </row>
    <row r="401" spans="1:22" s="204" customFormat="1" ht="15" customHeight="1" x14ac:dyDescent="0.25">
      <c r="A401" s="250" t="s">
        <v>4017</v>
      </c>
      <c r="B401" s="250">
        <v>2</v>
      </c>
      <c r="C401" s="250">
        <v>2</v>
      </c>
      <c r="D401" s="250" t="s">
        <v>4011</v>
      </c>
      <c r="E401" s="250" t="s">
        <v>4012</v>
      </c>
      <c r="F401" s="250">
        <v>448</v>
      </c>
      <c r="G401" s="250" t="s">
        <v>24</v>
      </c>
      <c r="H401" s="250">
        <v>1</v>
      </c>
      <c r="I401" s="251">
        <v>34401</v>
      </c>
      <c r="J401" s="250">
        <v>1</v>
      </c>
      <c r="K401" s="250">
        <v>20</v>
      </c>
      <c r="L401" s="250">
        <v>1</v>
      </c>
      <c r="M401" s="250">
        <v>1</v>
      </c>
      <c r="N401" s="250" t="s">
        <v>4013</v>
      </c>
      <c r="O401" s="250">
        <v>13</v>
      </c>
      <c r="P401" s="253">
        <v>30000</v>
      </c>
      <c r="Q401" s="253">
        <v>0</v>
      </c>
      <c r="R401" s="253">
        <f t="shared" si="8"/>
        <v>30000</v>
      </c>
      <c r="S401" s="253">
        <v>0</v>
      </c>
      <c r="T401" s="253">
        <v>0</v>
      </c>
      <c r="U401" s="253">
        <v>0</v>
      </c>
      <c r="V401" s="253">
        <v>0</v>
      </c>
    </row>
    <row r="402" spans="1:22" s="204" customFormat="1" ht="15" customHeight="1" x14ac:dyDescent="0.25">
      <c r="A402" s="250" t="s">
        <v>4018</v>
      </c>
      <c r="B402" s="250">
        <v>2</v>
      </c>
      <c r="C402" s="250">
        <v>2</v>
      </c>
      <c r="D402" s="250" t="s">
        <v>4011</v>
      </c>
      <c r="E402" s="250" t="s">
        <v>4012</v>
      </c>
      <c r="F402" s="250">
        <v>412</v>
      </c>
      <c r="G402" s="250" t="s">
        <v>24</v>
      </c>
      <c r="H402" s="250">
        <v>1</v>
      </c>
      <c r="I402" s="251">
        <v>34401</v>
      </c>
      <c r="J402" s="250">
        <v>1</v>
      </c>
      <c r="K402" s="250">
        <v>20</v>
      </c>
      <c r="L402" s="250">
        <v>1</v>
      </c>
      <c r="M402" s="250">
        <v>1</v>
      </c>
      <c r="N402" s="250" t="s">
        <v>4013</v>
      </c>
      <c r="O402" s="250">
        <v>13</v>
      </c>
      <c r="P402" s="253">
        <v>10037.5288</v>
      </c>
      <c r="Q402" s="253">
        <v>0</v>
      </c>
      <c r="R402" s="253">
        <f t="shared" si="8"/>
        <v>10037.5288</v>
      </c>
      <c r="S402" s="253">
        <v>135996.92679999999</v>
      </c>
      <c r="T402" s="253">
        <v>135996.92679999999</v>
      </c>
      <c r="U402" s="253">
        <v>135996.92679999999</v>
      </c>
      <c r="V402" s="253">
        <f>50955.1511080921+46723.25+38318.53</f>
        <v>135996.9311080921</v>
      </c>
    </row>
    <row r="403" spans="1:22" s="204" customFormat="1" ht="15" customHeight="1" x14ac:dyDescent="0.25">
      <c r="A403" s="250" t="s">
        <v>4014</v>
      </c>
      <c r="B403" s="250">
        <v>2</v>
      </c>
      <c r="C403" s="250">
        <v>2</v>
      </c>
      <c r="D403" s="250" t="s">
        <v>4011</v>
      </c>
      <c r="E403" s="250" t="s">
        <v>4012</v>
      </c>
      <c r="F403" s="250">
        <v>287</v>
      </c>
      <c r="G403" s="250" t="s">
        <v>24</v>
      </c>
      <c r="H403" s="250">
        <v>1</v>
      </c>
      <c r="I403" s="251">
        <v>34701</v>
      </c>
      <c r="J403" s="250">
        <v>1</v>
      </c>
      <c r="K403" s="250">
        <v>20</v>
      </c>
      <c r="L403" s="250">
        <v>1</v>
      </c>
      <c r="M403" s="250">
        <v>1</v>
      </c>
      <c r="N403" s="250" t="s">
        <v>4013</v>
      </c>
      <c r="O403" s="250">
        <v>13</v>
      </c>
      <c r="P403" s="253">
        <v>7000</v>
      </c>
      <c r="Q403" s="253">
        <v>0</v>
      </c>
      <c r="R403" s="253">
        <f t="shared" si="8"/>
        <v>7000</v>
      </c>
      <c r="S403" s="253">
        <v>0</v>
      </c>
      <c r="T403" s="253">
        <v>0</v>
      </c>
      <c r="U403" s="253">
        <v>0</v>
      </c>
      <c r="V403" s="253">
        <v>0</v>
      </c>
    </row>
    <row r="404" spans="1:22" s="204" customFormat="1" ht="15" customHeight="1" x14ac:dyDescent="0.25">
      <c r="A404" s="250" t="s">
        <v>4010</v>
      </c>
      <c r="B404" s="250">
        <v>2</v>
      </c>
      <c r="C404" s="250">
        <v>2</v>
      </c>
      <c r="D404" s="250" t="s">
        <v>4011</v>
      </c>
      <c r="E404" s="250" t="s">
        <v>4012</v>
      </c>
      <c r="F404" s="250">
        <v>287</v>
      </c>
      <c r="G404" s="250" t="s">
        <v>24</v>
      </c>
      <c r="H404" s="250">
        <v>1</v>
      </c>
      <c r="I404" s="251">
        <v>35101</v>
      </c>
      <c r="J404" s="250">
        <v>1</v>
      </c>
      <c r="K404" s="250">
        <v>20</v>
      </c>
      <c r="L404" s="250">
        <v>1</v>
      </c>
      <c r="M404" s="250">
        <v>1</v>
      </c>
      <c r="N404" s="250" t="s">
        <v>4013</v>
      </c>
      <c r="O404" s="252">
        <v>13</v>
      </c>
      <c r="P404" s="253">
        <v>5000</v>
      </c>
      <c r="Q404" s="253">
        <v>0</v>
      </c>
      <c r="R404" s="253">
        <f t="shared" si="8"/>
        <v>5000</v>
      </c>
      <c r="S404" s="253">
        <v>0</v>
      </c>
      <c r="T404" s="253">
        <v>0</v>
      </c>
      <c r="U404" s="253">
        <v>0</v>
      </c>
      <c r="V404" s="253">
        <v>0</v>
      </c>
    </row>
    <row r="405" spans="1:22" s="204" customFormat="1" ht="15" customHeight="1" x14ac:dyDescent="0.25">
      <c r="A405" s="250" t="s">
        <v>4014</v>
      </c>
      <c r="B405" s="250">
        <v>2</v>
      </c>
      <c r="C405" s="250">
        <v>2</v>
      </c>
      <c r="D405" s="250" t="s">
        <v>4011</v>
      </c>
      <c r="E405" s="250" t="s">
        <v>4012</v>
      </c>
      <c r="F405" s="250">
        <v>287</v>
      </c>
      <c r="G405" s="250" t="s">
        <v>24</v>
      </c>
      <c r="H405" s="250">
        <v>1</v>
      </c>
      <c r="I405" s="251">
        <v>35101</v>
      </c>
      <c r="J405" s="250">
        <v>1</v>
      </c>
      <c r="K405" s="250">
        <v>20</v>
      </c>
      <c r="L405" s="250">
        <v>1</v>
      </c>
      <c r="M405" s="250">
        <v>1</v>
      </c>
      <c r="N405" s="250" t="s">
        <v>4013</v>
      </c>
      <c r="O405" s="252">
        <v>13</v>
      </c>
      <c r="P405" s="253">
        <v>458999.99599999998</v>
      </c>
      <c r="Q405" s="253">
        <v>0</v>
      </c>
      <c r="R405" s="253">
        <f t="shared" si="8"/>
        <v>458999.99599999998</v>
      </c>
      <c r="S405" s="253">
        <v>0</v>
      </c>
      <c r="T405" s="253">
        <v>0</v>
      </c>
      <c r="U405" s="253">
        <v>0</v>
      </c>
      <c r="V405" s="253">
        <v>0</v>
      </c>
    </row>
    <row r="406" spans="1:22" s="204" customFormat="1" ht="15" customHeight="1" x14ac:dyDescent="0.25">
      <c r="A406" s="250" t="s">
        <v>4016</v>
      </c>
      <c r="B406" s="250">
        <v>2</v>
      </c>
      <c r="C406" s="250">
        <v>2</v>
      </c>
      <c r="D406" s="250" t="s">
        <v>4011</v>
      </c>
      <c r="E406" s="250" t="s">
        <v>4012</v>
      </c>
      <c r="F406" s="250">
        <v>448</v>
      </c>
      <c r="G406" s="250" t="s">
        <v>24</v>
      </c>
      <c r="H406" s="250">
        <v>1</v>
      </c>
      <c r="I406" s="251">
        <v>35101</v>
      </c>
      <c r="J406" s="250">
        <v>1</v>
      </c>
      <c r="K406" s="250">
        <v>20</v>
      </c>
      <c r="L406" s="250">
        <v>1</v>
      </c>
      <c r="M406" s="250">
        <v>1</v>
      </c>
      <c r="N406" s="250" t="s">
        <v>4013</v>
      </c>
      <c r="O406" s="252">
        <v>13</v>
      </c>
      <c r="P406" s="253">
        <v>40588.110200000003</v>
      </c>
      <c r="Q406" s="253">
        <v>0</v>
      </c>
      <c r="R406" s="253">
        <f t="shared" si="8"/>
        <v>40588.110200000003</v>
      </c>
      <c r="S406" s="253">
        <v>0</v>
      </c>
      <c r="T406" s="253">
        <v>0</v>
      </c>
      <c r="U406" s="253">
        <v>0</v>
      </c>
      <c r="V406" s="253">
        <v>0</v>
      </c>
    </row>
    <row r="407" spans="1:22" s="204" customFormat="1" ht="15" customHeight="1" x14ac:dyDescent="0.25">
      <c r="A407" s="250" t="s">
        <v>4017</v>
      </c>
      <c r="B407" s="250">
        <v>2</v>
      </c>
      <c r="C407" s="250">
        <v>2</v>
      </c>
      <c r="D407" s="250" t="s">
        <v>4011</v>
      </c>
      <c r="E407" s="250" t="s">
        <v>4012</v>
      </c>
      <c r="F407" s="250">
        <v>273</v>
      </c>
      <c r="G407" s="250" t="s">
        <v>24</v>
      </c>
      <c r="H407" s="250">
        <v>1</v>
      </c>
      <c r="I407" s="251">
        <v>35101</v>
      </c>
      <c r="J407" s="250">
        <v>1</v>
      </c>
      <c r="K407" s="250">
        <v>20</v>
      </c>
      <c r="L407" s="250">
        <v>1</v>
      </c>
      <c r="M407" s="250">
        <v>1</v>
      </c>
      <c r="N407" s="250" t="s">
        <v>4013</v>
      </c>
      <c r="O407" s="252">
        <v>13</v>
      </c>
      <c r="P407" s="253">
        <v>0</v>
      </c>
      <c r="Q407" s="253">
        <v>0</v>
      </c>
      <c r="R407" s="253">
        <f t="shared" si="8"/>
        <v>0</v>
      </c>
      <c r="S407" s="253">
        <v>0</v>
      </c>
      <c r="T407" s="253">
        <v>0</v>
      </c>
      <c r="U407" s="253">
        <v>0</v>
      </c>
      <c r="V407" s="253">
        <v>0</v>
      </c>
    </row>
    <row r="408" spans="1:22" s="204" customFormat="1" ht="15" customHeight="1" x14ac:dyDescent="0.25">
      <c r="A408" s="250" t="s">
        <v>4017</v>
      </c>
      <c r="B408" s="250">
        <v>2</v>
      </c>
      <c r="C408" s="250">
        <v>2</v>
      </c>
      <c r="D408" s="250" t="s">
        <v>4011</v>
      </c>
      <c r="E408" s="250" t="s">
        <v>4012</v>
      </c>
      <c r="F408" s="250">
        <v>274</v>
      </c>
      <c r="G408" s="250" t="s">
        <v>24</v>
      </c>
      <c r="H408" s="250">
        <v>1</v>
      </c>
      <c r="I408" s="251">
        <v>35101</v>
      </c>
      <c r="J408" s="250">
        <v>1</v>
      </c>
      <c r="K408" s="250">
        <v>20</v>
      </c>
      <c r="L408" s="250">
        <v>1</v>
      </c>
      <c r="M408" s="250">
        <v>1</v>
      </c>
      <c r="N408" s="250" t="s">
        <v>4013</v>
      </c>
      <c r="O408" s="250">
        <v>13</v>
      </c>
      <c r="P408" s="253">
        <v>0</v>
      </c>
      <c r="Q408" s="253">
        <v>0</v>
      </c>
      <c r="R408" s="253">
        <f t="shared" si="8"/>
        <v>0</v>
      </c>
      <c r="S408" s="253">
        <v>0</v>
      </c>
      <c r="T408" s="253">
        <v>0</v>
      </c>
      <c r="U408" s="253">
        <v>0</v>
      </c>
      <c r="V408" s="253">
        <v>0</v>
      </c>
    </row>
    <row r="409" spans="1:22" s="204" customFormat="1" ht="15" customHeight="1" x14ac:dyDescent="0.25">
      <c r="A409" s="250" t="s">
        <v>4017</v>
      </c>
      <c r="B409" s="250">
        <v>2</v>
      </c>
      <c r="C409" s="250">
        <v>2</v>
      </c>
      <c r="D409" s="250" t="s">
        <v>4011</v>
      </c>
      <c r="E409" s="250" t="s">
        <v>4012</v>
      </c>
      <c r="F409" s="250">
        <v>448</v>
      </c>
      <c r="G409" s="250" t="s">
        <v>24</v>
      </c>
      <c r="H409" s="250">
        <v>1</v>
      </c>
      <c r="I409" s="251">
        <v>35101</v>
      </c>
      <c r="J409" s="250">
        <v>1</v>
      </c>
      <c r="K409" s="250">
        <v>20</v>
      </c>
      <c r="L409" s="250">
        <v>1</v>
      </c>
      <c r="M409" s="250">
        <v>1</v>
      </c>
      <c r="N409" s="250" t="s">
        <v>4013</v>
      </c>
      <c r="O409" s="252">
        <v>13</v>
      </c>
      <c r="P409" s="253">
        <v>0</v>
      </c>
      <c r="Q409" s="253">
        <v>0</v>
      </c>
      <c r="R409" s="253">
        <f t="shared" si="8"/>
        <v>0</v>
      </c>
      <c r="S409" s="253">
        <v>0</v>
      </c>
      <c r="T409" s="253">
        <v>0</v>
      </c>
      <c r="U409" s="253">
        <v>0</v>
      </c>
      <c r="V409" s="253">
        <v>0</v>
      </c>
    </row>
    <row r="410" spans="1:22" s="204" customFormat="1" ht="15" customHeight="1" x14ac:dyDescent="0.25">
      <c r="A410" s="250" t="s">
        <v>4018</v>
      </c>
      <c r="B410" s="250">
        <v>2</v>
      </c>
      <c r="C410" s="250">
        <v>2</v>
      </c>
      <c r="D410" s="250" t="s">
        <v>4011</v>
      </c>
      <c r="E410" s="250" t="s">
        <v>4012</v>
      </c>
      <c r="F410" s="250">
        <v>412</v>
      </c>
      <c r="G410" s="250" t="s">
        <v>24</v>
      </c>
      <c r="H410" s="250">
        <v>1</v>
      </c>
      <c r="I410" s="251">
        <v>35101</v>
      </c>
      <c r="J410" s="250">
        <v>1</v>
      </c>
      <c r="K410" s="250">
        <v>20</v>
      </c>
      <c r="L410" s="250">
        <v>1</v>
      </c>
      <c r="M410" s="250">
        <v>1</v>
      </c>
      <c r="N410" s="250" t="s">
        <v>4013</v>
      </c>
      <c r="O410" s="252">
        <v>13</v>
      </c>
      <c r="P410" s="253">
        <v>2000</v>
      </c>
      <c r="Q410" s="253">
        <v>0</v>
      </c>
      <c r="R410" s="253">
        <f t="shared" si="8"/>
        <v>2000</v>
      </c>
      <c r="S410" s="253">
        <v>0</v>
      </c>
      <c r="T410" s="253">
        <v>0</v>
      </c>
      <c r="U410" s="253">
        <v>0</v>
      </c>
      <c r="V410" s="253">
        <v>0</v>
      </c>
    </row>
    <row r="411" spans="1:22" s="204" customFormat="1" ht="15" customHeight="1" x14ac:dyDescent="0.25">
      <c r="A411" s="250" t="s">
        <v>4014</v>
      </c>
      <c r="B411" s="250">
        <v>2</v>
      </c>
      <c r="C411" s="250">
        <v>2</v>
      </c>
      <c r="D411" s="250" t="s">
        <v>4011</v>
      </c>
      <c r="E411" s="250" t="s">
        <v>4012</v>
      </c>
      <c r="F411" s="250">
        <v>287</v>
      </c>
      <c r="G411" s="250" t="s">
        <v>24</v>
      </c>
      <c r="H411" s="250">
        <v>1</v>
      </c>
      <c r="I411" s="251">
        <v>35201</v>
      </c>
      <c r="J411" s="250">
        <v>1</v>
      </c>
      <c r="K411" s="250">
        <v>20</v>
      </c>
      <c r="L411" s="250">
        <v>1</v>
      </c>
      <c r="M411" s="250">
        <v>1</v>
      </c>
      <c r="N411" s="250" t="s">
        <v>4013</v>
      </c>
      <c r="O411" s="250">
        <v>13</v>
      </c>
      <c r="P411" s="253">
        <v>70000</v>
      </c>
      <c r="Q411" s="253">
        <v>0</v>
      </c>
      <c r="R411" s="253">
        <f t="shared" si="8"/>
        <v>70000</v>
      </c>
      <c r="S411" s="253">
        <v>66556.160000000003</v>
      </c>
      <c r="T411" s="253">
        <v>66556.160000000003</v>
      </c>
      <c r="U411" s="253">
        <v>66556.160000000003</v>
      </c>
      <c r="V411" s="253">
        <v>66556.160000000003</v>
      </c>
    </row>
    <row r="412" spans="1:22" s="204" customFormat="1" ht="15" customHeight="1" x14ac:dyDescent="0.25">
      <c r="A412" s="250" t="s">
        <v>4014</v>
      </c>
      <c r="B412" s="250">
        <v>2</v>
      </c>
      <c r="C412" s="250">
        <v>2</v>
      </c>
      <c r="D412" s="250" t="s">
        <v>4011</v>
      </c>
      <c r="E412" s="250" t="s">
        <v>4012</v>
      </c>
      <c r="F412" s="250">
        <v>287</v>
      </c>
      <c r="G412" s="250" t="s">
        <v>24</v>
      </c>
      <c r="H412" s="250">
        <v>1</v>
      </c>
      <c r="I412" s="251">
        <v>35302</v>
      </c>
      <c r="J412" s="250">
        <v>1</v>
      </c>
      <c r="K412" s="250">
        <v>20</v>
      </c>
      <c r="L412" s="250">
        <v>1</v>
      </c>
      <c r="M412" s="250">
        <v>1</v>
      </c>
      <c r="N412" s="250" t="s">
        <v>4013</v>
      </c>
      <c r="O412" s="252">
        <v>13</v>
      </c>
      <c r="P412" s="253">
        <v>5000</v>
      </c>
      <c r="Q412" s="253">
        <v>0</v>
      </c>
      <c r="R412" s="253">
        <f t="shared" si="8"/>
        <v>5000</v>
      </c>
      <c r="S412" s="253">
        <v>200</v>
      </c>
      <c r="T412" s="253">
        <v>199.9956</v>
      </c>
      <c r="U412" s="253">
        <v>200</v>
      </c>
      <c r="V412" s="253">
        <v>200</v>
      </c>
    </row>
    <row r="413" spans="1:22" s="204" customFormat="1" ht="15" customHeight="1" x14ac:dyDescent="0.25">
      <c r="A413" s="250" t="s">
        <v>4015</v>
      </c>
      <c r="B413" s="250">
        <v>2</v>
      </c>
      <c r="C413" s="250">
        <v>2</v>
      </c>
      <c r="D413" s="250" t="s">
        <v>4011</v>
      </c>
      <c r="E413" s="250" t="s">
        <v>4012</v>
      </c>
      <c r="F413" s="250">
        <v>448</v>
      </c>
      <c r="G413" s="250" t="s">
        <v>24</v>
      </c>
      <c r="H413" s="250">
        <v>1</v>
      </c>
      <c r="I413" s="251">
        <v>35302</v>
      </c>
      <c r="J413" s="250">
        <v>1</v>
      </c>
      <c r="K413" s="250">
        <v>20</v>
      </c>
      <c r="L413" s="250">
        <v>1</v>
      </c>
      <c r="M413" s="250">
        <v>1</v>
      </c>
      <c r="N413" s="250" t="s">
        <v>4013</v>
      </c>
      <c r="O413" s="252">
        <v>13</v>
      </c>
      <c r="P413" s="253">
        <v>2000</v>
      </c>
      <c r="Q413" s="253">
        <v>0</v>
      </c>
      <c r="R413" s="253">
        <f t="shared" si="8"/>
        <v>2000</v>
      </c>
      <c r="S413" s="253">
        <v>0</v>
      </c>
      <c r="T413" s="253">
        <v>0</v>
      </c>
      <c r="U413" s="253">
        <v>0</v>
      </c>
      <c r="V413" s="253">
        <v>0</v>
      </c>
    </row>
    <row r="414" spans="1:22" s="204" customFormat="1" ht="15" customHeight="1" x14ac:dyDescent="0.25">
      <c r="A414" s="250" t="s">
        <v>4016</v>
      </c>
      <c r="B414" s="250">
        <v>2</v>
      </c>
      <c r="C414" s="250">
        <v>2</v>
      </c>
      <c r="D414" s="250" t="s">
        <v>4011</v>
      </c>
      <c r="E414" s="250" t="s">
        <v>4012</v>
      </c>
      <c r="F414" s="250">
        <v>448</v>
      </c>
      <c r="G414" s="250" t="s">
        <v>24</v>
      </c>
      <c r="H414" s="250">
        <v>1</v>
      </c>
      <c r="I414" s="251">
        <v>35302</v>
      </c>
      <c r="J414" s="250">
        <v>1</v>
      </c>
      <c r="K414" s="250">
        <v>20</v>
      </c>
      <c r="L414" s="250">
        <v>1</v>
      </c>
      <c r="M414" s="250">
        <v>1</v>
      </c>
      <c r="N414" s="250" t="s">
        <v>4013</v>
      </c>
      <c r="O414" s="252">
        <v>13</v>
      </c>
      <c r="P414" s="253"/>
      <c r="Q414" s="253">
        <v>0</v>
      </c>
      <c r="R414" s="253">
        <f t="shared" si="8"/>
        <v>0</v>
      </c>
      <c r="S414" s="253">
        <v>0</v>
      </c>
      <c r="T414" s="253">
        <v>0</v>
      </c>
      <c r="U414" s="253">
        <v>0</v>
      </c>
      <c r="V414" s="253">
        <v>0</v>
      </c>
    </row>
    <row r="415" spans="1:22" s="204" customFormat="1" ht="15" customHeight="1" x14ac:dyDescent="0.25">
      <c r="A415" s="250" t="s">
        <v>4017</v>
      </c>
      <c r="B415" s="250">
        <v>2</v>
      </c>
      <c r="C415" s="250">
        <v>2</v>
      </c>
      <c r="D415" s="250" t="s">
        <v>4011</v>
      </c>
      <c r="E415" s="250" t="s">
        <v>4012</v>
      </c>
      <c r="F415" s="250">
        <v>273</v>
      </c>
      <c r="G415" s="250" t="s">
        <v>24</v>
      </c>
      <c r="H415" s="250">
        <v>1</v>
      </c>
      <c r="I415" s="251">
        <v>35302</v>
      </c>
      <c r="J415" s="250">
        <v>1</v>
      </c>
      <c r="K415" s="250">
        <v>20</v>
      </c>
      <c r="L415" s="250">
        <v>1</v>
      </c>
      <c r="M415" s="250">
        <v>1</v>
      </c>
      <c r="N415" s="250" t="s">
        <v>4013</v>
      </c>
      <c r="O415" s="252">
        <v>13</v>
      </c>
      <c r="P415" s="253"/>
      <c r="Q415" s="253">
        <v>0</v>
      </c>
      <c r="R415" s="253">
        <f t="shared" si="8"/>
        <v>0</v>
      </c>
      <c r="S415" s="253">
        <v>0</v>
      </c>
      <c r="T415" s="253">
        <v>0</v>
      </c>
      <c r="U415" s="253">
        <v>0</v>
      </c>
      <c r="V415" s="253">
        <v>0</v>
      </c>
    </row>
    <row r="416" spans="1:22" s="204" customFormat="1" ht="15" customHeight="1" x14ac:dyDescent="0.25">
      <c r="A416" s="250" t="s">
        <v>4017</v>
      </c>
      <c r="B416" s="250">
        <v>2</v>
      </c>
      <c r="C416" s="250">
        <v>2</v>
      </c>
      <c r="D416" s="250" t="s">
        <v>4011</v>
      </c>
      <c r="E416" s="250" t="s">
        <v>4012</v>
      </c>
      <c r="F416" s="250">
        <v>274</v>
      </c>
      <c r="G416" s="250" t="s">
        <v>24</v>
      </c>
      <c r="H416" s="250">
        <v>1</v>
      </c>
      <c r="I416" s="251">
        <v>35302</v>
      </c>
      <c r="J416" s="250">
        <v>1</v>
      </c>
      <c r="K416" s="250">
        <v>20</v>
      </c>
      <c r="L416" s="250">
        <v>1</v>
      </c>
      <c r="M416" s="250">
        <v>1</v>
      </c>
      <c r="N416" s="250" t="s">
        <v>4013</v>
      </c>
      <c r="O416" s="250">
        <v>13</v>
      </c>
      <c r="P416" s="253"/>
      <c r="Q416" s="253">
        <v>0</v>
      </c>
      <c r="R416" s="253">
        <f t="shared" si="8"/>
        <v>0</v>
      </c>
      <c r="S416" s="253">
        <v>0</v>
      </c>
      <c r="T416" s="253">
        <v>0</v>
      </c>
      <c r="U416" s="253">
        <v>0</v>
      </c>
      <c r="V416" s="253">
        <v>0</v>
      </c>
    </row>
    <row r="417" spans="1:22" s="204" customFormat="1" ht="15" customHeight="1" x14ac:dyDescent="0.25">
      <c r="A417" s="250" t="s">
        <v>4017</v>
      </c>
      <c r="B417" s="250">
        <v>2</v>
      </c>
      <c r="C417" s="250">
        <v>2</v>
      </c>
      <c r="D417" s="250" t="s">
        <v>4011</v>
      </c>
      <c r="E417" s="250" t="s">
        <v>4012</v>
      </c>
      <c r="F417" s="250">
        <v>448</v>
      </c>
      <c r="G417" s="250" t="s">
        <v>24</v>
      </c>
      <c r="H417" s="250">
        <v>1</v>
      </c>
      <c r="I417" s="251">
        <v>35302</v>
      </c>
      <c r="J417" s="250">
        <v>1</v>
      </c>
      <c r="K417" s="250">
        <v>20</v>
      </c>
      <c r="L417" s="250">
        <v>1</v>
      </c>
      <c r="M417" s="250">
        <v>1</v>
      </c>
      <c r="N417" s="250" t="s">
        <v>4013</v>
      </c>
      <c r="O417" s="252">
        <v>13</v>
      </c>
      <c r="P417" s="253"/>
      <c r="Q417" s="253">
        <v>0</v>
      </c>
      <c r="R417" s="253">
        <f t="shared" si="8"/>
        <v>0</v>
      </c>
      <c r="S417" s="253">
        <v>0</v>
      </c>
      <c r="T417" s="253">
        <v>0</v>
      </c>
      <c r="U417" s="253">
        <v>0</v>
      </c>
      <c r="V417" s="253">
        <v>0</v>
      </c>
    </row>
    <row r="418" spans="1:22" s="204" customFormat="1" ht="15" customHeight="1" x14ac:dyDescent="0.25">
      <c r="A418" s="250" t="s">
        <v>4010</v>
      </c>
      <c r="B418" s="250">
        <v>2</v>
      </c>
      <c r="C418" s="250">
        <v>2</v>
      </c>
      <c r="D418" s="250" t="s">
        <v>4011</v>
      </c>
      <c r="E418" s="250" t="s">
        <v>4012</v>
      </c>
      <c r="F418" s="250">
        <v>287</v>
      </c>
      <c r="G418" s="250" t="s">
        <v>24</v>
      </c>
      <c r="H418" s="250">
        <v>1</v>
      </c>
      <c r="I418" s="251">
        <v>35501</v>
      </c>
      <c r="J418" s="250">
        <v>1</v>
      </c>
      <c r="K418" s="250">
        <v>20</v>
      </c>
      <c r="L418" s="250">
        <v>1</v>
      </c>
      <c r="M418" s="250">
        <v>1</v>
      </c>
      <c r="N418" s="250" t="s">
        <v>4013</v>
      </c>
      <c r="O418" s="250">
        <v>13</v>
      </c>
      <c r="P418" s="253">
        <v>100000</v>
      </c>
      <c r="Q418" s="253">
        <v>0</v>
      </c>
      <c r="R418" s="253">
        <f t="shared" si="8"/>
        <v>100000</v>
      </c>
      <c r="S418" s="253">
        <v>8452.0949999999993</v>
      </c>
      <c r="T418" s="253">
        <v>8452.0949999999993</v>
      </c>
      <c r="U418" s="253">
        <v>8452.0949999999993</v>
      </c>
      <c r="V418" s="253">
        <v>7503.569157936543</v>
      </c>
    </row>
    <row r="419" spans="1:22" s="204" customFormat="1" ht="15" customHeight="1" x14ac:dyDescent="0.25">
      <c r="A419" s="250" t="s">
        <v>4014</v>
      </c>
      <c r="B419" s="250">
        <v>2</v>
      </c>
      <c r="C419" s="250">
        <v>2</v>
      </c>
      <c r="D419" s="250" t="s">
        <v>4011</v>
      </c>
      <c r="E419" s="250" t="s">
        <v>4012</v>
      </c>
      <c r="F419" s="250">
        <v>287</v>
      </c>
      <c r="G419" s="250" t="s">
        <v>24</v>
      </c>
      <c r="H419" s="250">
        <v>1</v>
      </c>
      <c r="I419" s="251">
        <v>35501</v>
      </c>
      <c r="J419" s="250">
        <v>1</v>
      </c>
      <c r="K419" s="250">
        <v>20</v>
      </c>
      <c r="L419" s="250">
        <v>1</v>
      </c>
      <c r="M419" s="250">
        <v>1</v>
      </c>
      <c r="N419" s="250" t="s">
        <v>4013</v>
      </c>
      <c r="O419" s="250">
        <v>13</v>
      </c>
      <c r="P419" s="253">
        <v>138751.51240000001</v>
      </c>
      <c r="Q419" s="253">
        <v>0</v>
      </c>
      <c r="R419" s="253">
        <f t="shared" si="8"/>
        <v>138751.51240000001</v>
      </c>
      <c r="S419" s="253">
        <v>3965.5856000000003</v>
      </c>
      <c r="T419" s="253">
        <v>3965.5856000000003</v>
      </c>
      <c r="U419" s="253">
        <v>3965.5856000000003</v>
      </c>
      <c r="V419" s="253">
        <v>3520.5526915300043</v>
      </c>
    </row>
    <row r="420" spans="1:22" s="204" customFormat="1" ht="15" customHeight="1" x14ac:dyDescent="0.25">
      <c r="A420" s="250" t="s">
        <v>4015</v>
      </c>
      <c r="B420" s="250">
        <v>2</v>
      </c>
      <c r="C420" s="250">
        <v>2</v>
      </c>
      <c r="D420" s="250" t="s">
        <v>4011</v>
      </c>
      <c r="E420" s="250" t="s">
        <v>4012</v>
      </c>
      <c r="F420" s="250">
        <v>448</v>
      </c>
      <c r="G420" s="250" t="s">
        <v>24</v>
      </c>
      <c r="H420" s="250">
        <v>1</v>
      </c>
      <c r="I420" s="251">
        <v>35501</v>
      </c>
      <c r="J420" s="250">
        <v>1</v>
      </c>
      <c r="K420" s="250">
        <v>20</v>
      </c>
      <c r="L420" s="250">
        <v>1</v>
      </c>
      <c r="M420" s="250">
        <v>1</v>
      </c>
      <c r="N420" s="250" t="s">
        <v>4013</v>
      </c>
      <c r="O420" s="250">
        <v>13</v>
      </c>
      <c r="P420" s="253">
        <v>30000</v>
      </c>
      <c r="Q420" s="253">
        <v>0</v>
      </c>
      <c r="R420" s="253">
        <f t="shared" si="8"/>
        <v>30000</v>
      </c>
      <c r="S420" s="253">
        <v>0</v>
      </c>
      <c r="T420" s="253">
        <v>0</v>
      </c>
      <c r="U420" s="253">
        <v>0</v>
      </c>
      <c r="V420" s="253">
        <v>0</v>
      </c>
    </row>
    <row r="421" spans="1:22" s="204" customFormat="1" ht="15" customHeight="1" x14ac:dyDescent="0.25">
      <c r="A421" s="250" t="s">
        <v>4016</v>
      </c>
      <c r="B421" s="250">
        <v>2</v>
      </c>
      <c r="C421" s="250">
        <v>2</v>
      </c>
      <c r="D421" s="250" t="s">
        <v>4011</v>
      </c>
      <c r="E421" s="250" t="s">
        <v>4012</v>
      </c>
      <c r="F421" s="250">
        <v>448</v>
      </c>
      <c r="G421" s="250" t="s">
        <v>24</v>
      </c>
      <c r="H421" s="250">
        <v>1</v>
      </c>
      <c r="I421" s="251">
        <v>35501</v>
      </c>
      <c r="J421" s="250">
        <v>1</v>
      </c>
      <c r="K421" s="250">
        <v>20</v>
      </c>
      <c r="L421" s="250">
        <v>1</v>
      </c>
      <c r="M421" s="250">
        <v>1</v>
      </c>
      <c r="N421" s="250" t="s">
        <v>4013</v>
      </c>
      <c r="O421" s="252">
        <v>13</v>
      </c>
      <c r="P421" s="253">
        <v>0</v>
      </c>
      <c r="Q421" s="253">
        <v>0</v>
      </c>
      <c r="R421" s="253">
        <f t="shared" si="8"/>
        <v>0</v>
      </c>
      <c r="S421" s="253">
        <v>104.39999999999999</v>
      </c>
      <c r="T421" s="253">
        <v>104.39999999999999</v>
      </c>
      <c r="U421" s="253">
        <v>104.39999999999999</v>
      </c>
      <c r="V421" s="253">
        <v>92.683839934190885</v>
      </c>
    </row>
    <row r="422" spans="1:22" s="204" customFormat="1" ht="15" customHeight="1" x14ac:dyDescent="0.25">
      <c r="A422" s="250" t="s">
        <v>4017</v>
      </c>
      <c r="B422" s="250">
        <v>2</v>
      </c>
      <c r="C422" s="250">
        <v>2</v>
      </c>
      <c r="D422" s="250" t="s">
        <v>4011</v>
      </c>
      <c r="E422" s="250" t="s">
        <v>4012</v>
      </c>
      <c r="F422" s="250">
        <v>273</v>
      </c>
      <c r="G422" s="250" t="s">
        <v>24</v>
      </c>
      <c r="H422" s="250">
        <v>1</v>
      </c>
      <c r="I422" s="251">
        <v>35501</v>
      </c>
      <c r="J422" s="250">
        <v>1</v>
      </c>
      <c r="K422" s="250">
        <v>20</v>
      </c>
      <c r="L422" s="250">
        <v>1</v>
      </c>
      <c r="M422" s="250">
        <v>1</v>
      </c>
      <c r="N422" s="250" t="s">
        <v>4013</v>
      </c>
      <c r="O422" s="250">
        <v>13</v>
      </c>
      <c r="P422" s="253">
        <f>75000/3</f>
        <v>25000</v>
      </c>
      <c r="Q422" s="253">
        <v>0</v>
      </c>
      <c r="R422" s="253">
        <f t="shared" si="8"/>
        <v>25000</v>
      </c>
      <c r="S422" s="253">
        <v>812</v>
      </c>
      <c r="T422" s="253">
        <v>812</v>
      </c>
      <c r="U422" s="253">
        <v>812</v>
      </c>
      <c r="V422" s="253">
        <v>720.87431059926257</v>
      </c>
    </row>
    <row r="423" spans="1:22" s="204" customFormat="1" ht="15" customHeight="1" x14ac:dyDescent="0.25">
      <c r="A423" s="250" t="s">
        <v>4017</v>
      </c>
      <c r="B423" s="250">
        <v>2</v>
      </c>
      <c r="C423" s="250">
        <v>2</v>
      </c>
      <c r="D423" s="250" t="s">
        <v>4011</v>
      </c>
      <c r="E423" s="250" t="s">
        <v>4012</v>
      </c>
      <c r="F423" s="250">
        <v>274</v>
      </c>
      <c r="G423" s="250" t="s">
        <v>24</v>
      </c>
      <c r="H423" s="250">
        <v>1</v>
      </c>
      <c r="I423" s="251">
        <v>35501</v>
      </c>
      <c r="J423" s="250">
        <v>1</v>
      </c>
      <c r="K423" s="250">
        <v>20</v>
      </c>
      <c r="L423" s="250">
        <v>1</v>
      </c>
      <c r="M423" s="250">
        <v>1</v>
      </c>
      <c r="N423" s="250" t="s">
        <v>4013</v>
      </c>
      <c r="O423" s="252">
        <v>13</v>
      </c>
      <c r="P423" s="253">
        <v>25000</v>
      </c>
      <c r="Q423" s="253">
        <v>0</v>
      </c>
      <c r="R423" s="253">
        <f t="shared" si="8"/>
        <v>25000</v>
      </c>
      <c r="S423" s="253">
        <v>0</v>
      </c>
      <c r="T423" s="253">
        <v>0</v>
      </c>
      <c r="U423" s="253">
        <v>0</v>
      </c>
      <c r="V423" s="253">
        <v>0</v>
      </c>
    </row>
    <row r="424" spans="1:22" s="204" customFormat="1" ht="15" customHeight="1" x14ac:dyDescent="0.25">
      <c r="A424" s="250" t="s">
        <v>4017</v>
      </c>
      <c r="B424" s="250">
        <v>2</v>
      </c>
      <c r="C424" s="250">
        <v>2</v>
      </c>
      <c r="D424" s="250" t="s">
        <v>4011</v>
      </c>
      <c r="E424" s="250" t="s">
        <v>4012</v>
      </c>
      <c r="F424" s="250">
        <v>448</v>
      </c>
      <c r="G424" s="250" t="s">
        <v>24</v>
      </c>
      <c r="H424" s="250">
        <v>1</v>
      </c>
      <c r="I424" s="251">
        <v>35501</v>
      </c>
      <c r="J424" s="250">
        <v>1</v>
      </c>
      <c r="K424" s="250">
        <v>20</v>
      </c>
      <c r="L424" s="250">
        <v>1</v>
      </c>
      <c r="M424" s="250">
        <v>1</v>
      </c>
      <c r="N424" s="250" t="s">
        <v>4013</v>
      </c>
      <c r="O424" s="250">
        <v>13</v>
      </c>
      <c r="P424" s="253">
        <v>25000</v>
      </c>
      <c r="Q424" s="253">
        <v>0</v>
      </c>
      <c r="R424" s="253">
        <f t="shared" si="8"/>
        <v>25000</v>
      </c>
      <c r="S424" s="253">
        <v>0</v>
      </c>
      <c r="T424" s="253">
        <v>0</v>
      </c>
      <c r="U424" s="253">
        <v>0</v>
      </c>
      <c r="V424" s="253">
        <v>0</v>
      </c>
    </row>
    <row r="425" spans="1:22" s="204" customFormat="1" ht="15" customHeight="1" x14ac:dyDescent="0.25">
      <c r="A425" s="250" t="s">
        <v>4018</v>
      </c>
      <c r="B425" s="250">
        <v>2</v>
      </c>
      <c r="C425" s="250">
        <v>2</v>
      </c>
      <c r="D425" s="250" t="s">
        <v>4011</v>
      </c>
      <c r="E425" s="250" t="s">
        <v>4012</v>
      </c>
      <c r="F425" s="250">
        <v>412</v>
      </c>
      <c r="G425" s="250" t="s">
        <v>24</v>
      </c>
      <c r="H425" s="250">
        <v>1</v>
      </c>
      <c r="I425" s="251">
        <v>35501</v>
      </c>
      <c r="J425" s="250">
        <v>1</v>
      </c>
      <c r="K425" s="250">
        <v>20</v>
      </c>
      <c r="L425" s="250">
        <v>1</v>
      </c>
      <c r="M425" s="250">
        <v>1</v>
      </c>
      <c r="N425" s="250" t="s">
        <v>4013</v>
      </c>
      <c r="O425" s="250">
        <v>13</v>
      </c>
      <c r="P425" s="253">
        <v>20559.72</v>
      </c>
      <c r="Q425" s="253">
        <v>0</v>
      </c>
      <c r="R425" s="253">
        <f t="shared" si="8"/>
        <v>20559.72</v>
      </c>
      <c r="S425" s="253">
        <v>0</v>
      </c>
      <c r="T425" s="253">
        <v>0</v>
      </c>
      <c r="U425" s="253">
        <v>0</v>
      </c>
      <c r="V425" s="253">
        <v>0</v>
      </c>
    </row>
    <row r="426" spans="1:22" s="204" customFormat="1" ht="15" customHeight="1" x14ac:dyDescent="0.25">
      <c r="A426" s="250" t="s">
        <v>4015</v>
      </c>
      <c r="B426" s="250">
        <v>2</v>
      </c>
      <c r="C426" s="250">
        <v>2</v>
      </c>
      <c r="D426" s="250" t="s">
        <v>4011</v>
      </c>
      <c r="E426" s="250" t="s">
        <v>4012</v>
      </c>
      <c r="F426" s="250">
        <v>448</v>
      </c>
      <c r="G426" s="250" t="s">
        <v>24</v>
      </c>
      <c r="H426" s="250">
        <v>1</v>
      </c>
      <c r="I426" s="251">
        <v>35701</v>
      </c>
      <c r="J426" s="250">
        <v>1</v>
      </c>
      <c r="K426" s="250">
        <v>20</v>
      </c>
      <c r="L426" s="250">
        <v>1</v>
      </c>
      <c r="M426" s="250">
        <v>1</v>
      </c>
      <c r="N426" s="250" t="s">
        <v>4013</v>
      </c>
      <c r="O426" s="252">
        <v>13</v>
      </c>
      <c r="P426" s="253">
        <v>200000</v>
      </c>
      <c r="Q426" s="253">
        <v>0</v>
      </c>
      <c r="R426" s="253">
        <f t="shared" si="8"/>
        <v>200000</v>
      </c>
      <c r="S426" s="253">
        <v>0</v>
      </c>
      <c r="T426" s="253">
        <v>0</v>
      </c>
      <c r="U426" s="253">
        <v>0</v>
      </c>
      <c r="V426" s="253">
        <v>0</v>
      </c>
    </row>
    <row r="427" spans="1:22" s="204" customFormat="1" ht="15" customHeight="1" x14ac:dyDescent="0.25">
      <c r="A427" s="250" t="s">
        <v>4017</v>
      </c>
      <c r="B427" s="250">
        <v>2</v>
      </c>
      <c r="C427" s="250">
        <v>2</v>
      </c>
      <c r="D427" s="250" t="s">
        <v>4011</v>
      </c>
      <c r="E427" s="250" t="s">
        <v>4012</v>
      </c>
      <c r="F427" s="250">
        <v>273</v>
      </c>
      <c r="G427" s="250" t="s">
        <v>24</v>
      </c>
      <c r="H427" s="250">
        <v>1</v>
      </c>
      <c r="I427" s="251">
        <v>35701</v>
      </c>
      <c r="J427" s="250">
        <v>1</v>
      </c>
      <c r="K427" s="250">
        <v>20</v>
      </c>
      <c r="L427" s="250">
        <v>1</v>
      </c>
      <c r="M427" s="250">
        <v>1</v>
      </c>
      <c r="N427" s="250" t="s">
        <v>4013</v>
      </c>
      <c r="O427" s="252">
        <v>13</v>
      </c>
      <c r="P427" s="253">
        <f>40000/3</f>
        <v>13333.333333333334</v>
      </c>
      <c r="Q427" s="253">
        <v>0</v>
      </c>
      <c r="R427" s="253">
        <f t="shared" si="8"/>
        <v>13333.333333333334</v>
      </c>
      <c r="S427" s="253">
        <v>0</v>
      </c>
      <c r="T427" s="253">
        <v>0</v>
      </c>
      <c r="U427" s="253">
        <v>0</v>
      </c>
      <c r="V427" s="253">
        <v>0</v>
      </c>
    </row>
    <row r="428" spans="1:22" s="204" customFormat="1" ht="14.25" customHeight="1" x14ac:dyDescent="0.25">
      <c r="A428" s="250" t="s">
        <v>4017</v>
      </c>
      <c r="B428" s="250">
        <v>2</v>
      </c>
      <c r="C428" s="250">
        <v>2</v>
      </c>
      <c r="D428" s="250" t="s">
        <v>4011</v>
      </c>
      <c r="E428" s="250" t="s">
        <v>4012</v>
      </c>
      <c r="F428" s="250">
        <v>274</v>
      </c>
      <c r="G428" s="250" t="s">
        <v>24</v>
      </c>
      <c r="H428" s="250">
        <v>1</v>
      </c>
      <c r="I428" s="251">
        <v>35701</v>
      </c>
      <c r="J428" s="250">
        <v>1</v>
      </c>
      <c r="K428" s="250">
        <v>20</v>
      </c>
      <c r="L428" s="250">
        <v>1</v>
      </c>
      <c r="M428" s="250">
        <v>1</v>
      </c>
      <c r="N428" s="250" t="s">
        <v>4013</v>
      </c>
      <c r="O428" s="250">
        <v>13</v>
      </c>
      <c r="P428" s="253">
        <v>13333.333333333334</v>
      </c>
      <c r="Q428" s="253">
        <v>0</v>
      </c>
      <c r="R428" s="253">
        <f t="shared" si="8"/>
        <v>13333.333333333334</v>
      </c>
      <c r="S428" s="253">
        <v>0</v>
      </c>
      <c r="T428" s="253">
        <v>0</v>
      </c>
      <c r="U428" s="253">
        <v>0</v>
      </c>
      <c r="V428" s="253">
        <v>0</v>
      </c>
    </row>
    <row r="429" spans="1:22" s="204" customFormat="1" ht="15" customHeight="1" x14ac:dyDescent="0.25">
      <c r="A429" s="250" t="s">
        <v>4017</v>
      </c>
      <c r="B429" s="250">
        <v>2</v>
      </c>
      <c r="C429" s="250">
        <v>2</v>
      </c>
      <c r="D429" s="250" t="s">
        <v>4011</v>
      </c>
      <c r="E429" s="250" t="s">
        <v>4012</v>
      </c>
      <c r="F429" s="250">
        <v>448</v>
      </c>
      <c r="G429" s="250" t="s">
        <v>24</v>
      </c>
      <c r="H429" s="250">
        <v>1</v>
      </c>
      <c r="I429" s="251">
        <v>35701</v>
      </c>
      <c r="J429" s="250">
        <v>1</v>
      </c>
      <c r="K429" s="250">
        <v>20</v>
      </c>
      <c r="L429" s="250">
        <v>1</v>
      </c>
      <c r="M429" s="250">
        <v>1</v>
      </c>
      <c r="N429" s="250" t="s">
        <v>4013</v>
      </c>
      <c r="O429" s="252">
        <v>13</v>
      </c>
      <c r="P429" s="253">
        <v>13333.333333333334</v>
      </c>
      <c r="Q429" s="253">
        <v>0</v>
      </c>
      <c r="R429" s="253">
        <f t="shared" si="8"/>
        <v>13333.333333333334</v>
      </c>
      <c r="S429" s="253">
        <v>0</v>
      </c>
      <c r="T429" s="253">
        <v>0</v>
      </c>
      <c r="U429" s="253">
        <v>0</v>
      </c>
      <c r="V429" s="253">
        <v>0</v>
      </c>
    </row>
    <row r="430" spans="1:22" s="204" customFormat="1" ht="15" customHeight="1" x14ac:dyDescent="0.25">
      <c r="A430" s="250" t="s">
        <v>4014</v>
      </c>
      <c r="B430" s="250">
        <v>2</v>
      </c>
      <c r="C430" s="250">
        <v>2</v>
      </c>
      <c r="D430" s="250" t="s">
        <v>4011</v>
      </c>
      <c r="E430" s="250" t="s">
        <v>4012</v>
      </c>
      <c r="F430" s="250">
        <v>287</v>
      </c>
      <c r="G430" s="250" t="s">
        <v>24</v>
      </c>
      <c r="H430" s="250">
        <v>1</v>
      </c>
      <c r="I430" s="251">
        <v>35801</v>
      </c>
      <c r="J430" s="250">
        <v>1</v>
      </c>
      <c r="K430" s="250">
        <v>20</v>
      </c>
      <c r="L430" s="250">
        <v>1</v>
      </c>
      <c r="M430" s="250">
        <v>1</v>
      </c>
      <c r="N430" s="250" t="s">
        <v>4013</v>
      </c>
      <c r="O430" s="252">
        <v>13</v>
      </c>
      <c r="P430" s="253">
        <v>75500</v>
      </c>
      <c r="Q430" s="253">
        <v>0</v>
      </c>
      <c r="R430" s="253">
        <f t="shared" si="8"/>
        <v>75500</v>
      </c>
      <c r="S430" s="253">
        <v>85742.56</v>
      </c>
      <c r="T430" s="253">
        <v>48541.36</v>
      </c>
      <c r="U430" s="253">
        <v>48541.36</v>
      </c>
      <c r="V430" s="253">
        <v>36140.959999999999</v>
      </c>
    </row>
    <row r="431" spans="1:22" s="204" customFormat="1" ht="15" customHeight="1" x14ac:dyDescent="0.25">
      <c r="A431" s="250" t="s">
        <v>4014</v>
      </c>
      <c r="B431" s="250">
        <v>2</v>
      </c>
      <c r="C431" s="250">
        <v>2</v>
      </c>
      <c r="D431" s="250" t="s">
        <v>4011</v>
      </c>
      <c r="E431" s="250" t="s">
        <v>4012</v>
      </c>
      <c r="F431" s="250">
        <v>287</v>
      </c>
      <c r="G431" s="250" t="s">
        <v>24</v>
      </c>
      <c r="H431" s="250">
        <v>1</v>
      </c>
      <c r="I431" s="251">
        <v>35901</v>
      </c>
      <c r="J431" s="250">
        <v>1</v>
      </c>
      <c r="K431" s="250">
        <v>20</v>
      </c>
      <c r="L431" s="250">
        <v>1</v>
      </c>
      <c r="M431" s="250">
        <v>1</v>
      </c>
      <c r="N431" s="250" t="s">
        <v>4013</v>
      </c>
      <c r="O431" s="250">
        <v>13</v>
      </c>
      <c r="P431" s="253">
        <v>130000</v>
      </c>
      <c r="Q431" s="253">
        <v>0</v>
      </c>
      <c r="R431" s="253">
        <f t="shared" si="8"/>
        <v>130000</v>
      </c>
      <c r="S431" s="253">
        <v>119310.64</v>
      </c>
      <c r="T431" s="253">
        <v>78998.320000000007</v>
      </c>
      <c r="U431" s="253">
        <v>78998.320000000007</v>
      </c>
      <c r="V431" s="253">
        <v>52123.44</v>
      </c>
    </row>
    <row r="432" spans="1:22" s="204" customFormat="1" ht="15" customHeight="1" x14ac:dyDescent="0.25">
      <c r="A432" s="250" t="s">
        <v>4010</v>
      </c>
      <c r="B432" s="250">
        <v>2</v>
      </c>
      <c r="C432" s="250">
        <v>2</v>
      </c>
      <c r="D432" s="250" t="s">
        <v>4011</v>
      </c>
      <c r="E432" s="250" t="s">
        <v>4012</v>
      </c>
      <c r="F432" s="250">
        <v>287</v>
      </c>
      <c r="G432" s="250" t="s">
        <v>24</v>
      </c>
      <c r="H432" s="250">
        <v>1</v>
      </c>
      <c r="I432" s="251">
        <v>36101</v>
      </c>
      <c r="J432" s="250">
        <v>1</v>
      </c>
      <c r="K432" s="250">
        <v>20</v>
      </c>
      <c r="L432" s="250">
        <v>1</v>
      </c>
      <c r="M432" s="250">
        <v>1</v>
      </c>
      <c r="N432" s="250" t="s">
        <v>4013</v>
      </c>
      <c r="O432" s="252">
        <v>13</v>
      </c>
      <c r="P432" s="253">
        <v>25000</v>
      </c>
      <c r="Q432" s="253">
        <v>0</v>
      </c>
      <c r="R432" s="253">
        <f t="shared" si="8"/>
        <v>25000</v>
      </c>
      <c r="S432" s="253">
        <v>0</v>
      </c>
      <c r="T432" s="253">
        <v>0</v>
      </c>
      <c r="U432" s="253">
        <v>0</v>
      </c>
      <c r="V432" s="253">
        <v>0</v>
      </c>
    </row>
    <row r="433" spans="1:22" s="204" customFormat="1" ht="15" customHeight="1" x14ac:dyDescent="0.25">
      <c r="A433" s="250" t="s">
        <v>4015</v>
      </c>
      <c r="B433" s="250">
        <v>2</v>
      </c>
      <c r="C433" s="250">
        <v>2</v>
      </c>
      <c r="D433" s="250" t="s">
        <v>4011</v>
      </c>
      <c r="E433" s="250" t="s">
        <v>4012</v>
      </c>
      <c r="F433" s="250">
        <v>448</v>
      </c>
      <c r="G433" s="250" t="s">
        <v>24</v>
      </c>
      <c r="H433" s="250">
        <v>1</v>
      </c>
      <c r="I433" s="251">
        <v>36501</v>
      </c>
      <c r="J433" s="250">
        <v>1</v>
      </c>
      <c r="K433" s="250">
        <v>20</v>
      </c>
      <c r="L433" s="250">
        <v>1</v>
      </c>
      <c r="M433" s="250">
        <v>1</v>
      </c>
      <c r="N433" s="250" t="s">
        <v>4013</v>
      </c>
      <c r="O433" s="250">
        <v>13</v>
      </c>
      <c r="P433" s="253">
        <v>60000</v>
      </c>
      <c r="Q433" s="253">
        <v>0</v>
      </c>
      <c r="R433" s="253">
        <f t="shared" si="8"/>
        <v>60000</v>
      </c>
      <c r="S433" s="253">
        <v>32480</v>
      </c>
      <c r="T433" s="253">
        <v>32480</v>
      </c>
      <c r="U433" s="253">
        <v>0</v>
      </c>
      <c r="V433" s="253">
        <v>0</v>
      </c>
    </row>
    <row r="434" spans="1:22" s="204" customFormat="1" ht="15" customHeight="1" x14ac:dyDescent="0.25">
      <c r="A434" s="250" t="s">
        <v>4010</v>
      </c>
      <c r="B434" s="250">
        <v>2</v>
      </c>
      <c r="C434" s="250">
        <v>2</v>
      </c>
      <c r="D434" s="250" t="s">
        <v>4011</v>
      </c>
      <c r="E434" s="250" t="s">
        <v>4012</v>
      </c>
      <c r="F434" s="250">
        <v>287</v>
      </c>
      <c r="G434" s="250" t="s">
        <v>24</v>
      </c>
      <c r="H434" s="250">
        <v>1</v>
      </c>
      <c r="I434" s="251">
        <v>37101</v>
      </c>
      <c r="J434" s="250">
        <v>1</v>
      </c>
      <c r="K434" s="250">
        <v>20</v>
      </c>
      <c r="L434" s="250">
        <v>1</v>
      </c>
      <c r="M434" s="250">
        <v>1</v>
      </c>
      <c r="N434" s="250" t="s">
        <v>4013</v>
      </c>
      <c r="O434" s="250">
        <v>13</v>
      </c>
      <c r="P434" s="253">
        <v>320000</v>
      </c>
      <c r="Q434" s="253">
        <v>0</v>
      </c>
      <c r="R434" s="253">
        <f t="shared" si="8"/>
        <v>320000</v>
      </c>
      <c r="S434" s="253">
        <v>65374.112999999998</v>
      </c>
      <c r="T434" s="253">
        <v>65374.112999999998</v>
      </c>
      <c r="U434" s="253">
        <v>65374.112999999998</v>
      </c>
      <c r="V434" s="253">
        <v>65374.112999999998</v>
      </c>
    </row>
    <row r="435" spans="1:22" s="204" customFormat="1" ht="15" customHeight="1" x14ac:dyDescent="0.25">
      <c r="A435" s="250" t="s">
        <v>4014</v>
      </c>
      <c r="B435" s="250">
        <v>2</v>
      </c>
      <c r="C435" s="250">
        <v>2</v>
      </c>
      <c r="D435" s="250" t="s">
        <v>4011</v>
      </c>
      <c r="E435" s="250" t="s">
        <v>4012</v>
      </c>
      <c r="F435" s="250">
        <v>287</v>
      </c>
      <c r="G435" s="250" t="s">
        <v>24</v>
      </c>
      <c r="H435" s="250">
        <v>1</v>
      </c>
      <c r="I435" s="251">
        <v>37101</v>
      </c>
      <c r="J435" s="250">
        <v>1</v>
      </c>
      <c r="K435" s="250">
        <v>20</v>
      </c>
      <c r="L435" s="250">
        <v>1</v>
      </c>
      <c r="M435" s="250">
        <v>1</v>
      </c>
      <c r="N435" s="250" t="s">
        <v>4013</v>
      </c>
      <c r="O435" s="252">
        <v>13</v>
      </c>
      <c r="P435" s="253">
        <v>155000</v>
      </c>
      <c r="Q435" s="253">
        <v>0</v>
      </c>
      <c r="R435" s="253">
        <f t="shared" si="8"/>
        <v>155000</v>
      </c>
      <c r="S435" s="253">
        <v>0</v>
      </c>
      <c r="T435" s="253">
        <v>0</v>
      </c>
      <c r="U435" s="253">
        <v>0</v>
      </c>
      <c r="V435" s="253">
        <v>0</v>
      </c>
    </row>
    <row r="436" spans="1:22" s="204" customFormat="1" ht="15" customHeight="1" x14ac:dyDescent="0.25">
      <c r="A436" s="250" t="s">
        <v>4015</v>
      </c>
      <c r="B436" s="250">
        <v>2</v>
      </c>
      <c r="C436" s="250">
        <v>2</v>
      </c>
      <c r="D436" s="250" t="s">
        <v>4011</v>
      </c>
      <c r="E436" s="250" t="s">
        <v>4012</v>
      </c>
      <c r="F436" s="250">
        <v>448</v>
      </c>
      <c r="G436" s="250" t="s">
        <v>24</v>
      </c>
      <c r="H436" s="250">
        <v>1</v>
      </c>
      <c r="I436" s="251">
        <v>37101</v>
      </c>
      <c r="J436" s="250">
        <v>1</v>
      </c>
      <c r="K436" s="250">
        <v>20</v>
      </c>
      <c r="L436" s="250">
        <v>1</v>
      </c>
      <c r="M436" s="250">
        <v>1</v>
      </c>
      <c r="N436" s="250" t="s">
        <v>4013</v>
      </c>
      <c r="O436" s="252">
        <v>13</v>
      </c>
      <c r="P436" s="253">
        <v>60000</v>
      </c>
      <c r="Q436" s="253">
        <v>0</v>
      </c>
      <c r="R436" s="253">
        <f t="shared" si="8"/>
        <v>60000</v>
      </c>
      <c r="S436" s="253">
        <v>0</v>
      </c>
      <c r="T436" s="253">
        <v>0</v>
      </c>
      <c r="U436" s="253">
        <v>0</v>
      </c>
      <c r="V436" s="253">
        <v>0</v>
      </c>
    </row>
    <row r="437" spans="1:22" s="204" customFormat="1" ht="15" customHeight="1" x14ac:dyDescent="0.25">
      <c r="A437" s="250" t="s">
        <v>4016</v>
      </c>
      <c r="B437" s="250">
        <v>2</v>
      </c>
      <c r="C437" s="250">
        <v>2</v>
      </c>
      <c r="D437" s="250" t="s">
        <v>4011</v>
      </c>
      <c r="E437" s="250" t="s">
        <v>4012</v>
      </c>
      <c r="F437" s="250">
        <v>448</v>
      </c>
      <c r="G437" s="250" t="s">
        <v>24</v>
      </c>
      <c r="H437" s="250">
        <v>1</v>
      </c>
      <c r="I437" s="251">
        <v>37101</v>
      </c>
      <c r="J437" s="250">
        <v>1</v>
      </c>
      <c r="K437" s="250">
        <v>20</v>
      </c>
      <c r="L437" s="250">
        <v>1</v>
      </c>
      <c r="M437" s="250">
        <v>1</v>
      </c>
      <c r="N437" s="250" t="s">
        <v>4013</v>
      </c>
      <c r="O437" s="250">
        <v>13</v>
      </c>
      <c r="P437" s="253">
        <v>76200.08</v>
      </c>
      <c r="Q437" s="253">
        <v>0</v>
      </c>
      <c r="R437" s="253">
        <f t="shared" si="8"/>
        <v>76200.08</v>
      </c>
      <c r="S437" s="253">
        <v>24957.038</v>
      </c>
      <c r="T437" s="253">
        <v>24957.038</v>
      </c>
      <c r="U437" s="253">
        <v>24957.038</v>
      </c>
      <c r="V437" s="253">
        <f>24957.038-14684.11</f>
        <v>10272.928</v>
      </c>
    </row>
    <row r="438" spans="1:22" s="204" customFormat="1" ht="15" customHeight="1" x14ac:dyDescent="0.25">
      <c r="A438" s="250" t="s">
        <v>4017</v>
      </c>
      <c r="B438" s="250">
        <v>2</v>
      </c>
      <c r="C438" s="250">
        <v>2</v>
      </c>
      <c r="D438" s="250" t="s">
        <v>4011</v>
      </c>
      <c r="E438" s="250" t="s">
        <v>4012</v>
      </c>
      <c r="F438" s="250">
        <v>273</v>
      </c>
      <c r="G438" s="250" t="s">
        <v>24</v>
      </c>
      <c r="H438" s="250">
        <v>1</v>
      </c>
      <c r="I438" s="251">
        <v>37101</v>
      </c>
      <c r="J438" s="250">
        <v>1</v>
      </c>
      <c r="K438" s="250">
        <v>20</v>
      </c>
      <c r="L438" s="250">
        <v>1</v>
      </c>
      <c r="M438" s="250">
        <v>1</v>
      </c>
      <c r="N438" s="250" t="s">
        <v>4013</v>
      </c>
      <c r="O438" s="250">
        <v>13</v>
      </c>
      <c r="P438" s="253">
        <f>43000/3</f>
        <v>14333.333333333334</v>
      </c>
      <c r="Q438" s="253">
        <v>0</v>
      </c>
      <c r="R438" s="253">
        <f t="shared" si="8"/>
        <v>14333.333333333334</v>
      </c>
      <c r="S438" s="253">
        <v>0</v>
      </c>
      <c r="T438" s="253">
        <v>0</v>
      </c>
      <c r="U438" s="253">
        <v>0</v>
      </c>
      <c r="V438" s="253">
        <v>0</v>
      </c>
    </row>
    <row r="439" spans="1:22" s="204" customFormat="1" ht="15" customHeight="1" x14ac:dyDescent="0.25">
      <c r="A439" s="250" t="s">
        <v>4017</v>
      </c>
      <c r="B439" s="250">
        <v>2</v>
      </c>
      <c r="C439" s="250">
        <v>2</v>
      </c>
      <c r="D439" s="250" t="s">
        <v>4011</v>
      </c>
      <c r="E439" s="250" t="s">
        <v>4012</v>
      </c>
      <c r="F439" s="250">
        <v>274</v>
      </c>
      <c r="G439" s="250" t="s">
        <v>24</v>
      </c>
      <c r="H439" s="250">
        <v>1</v>
      </c>
      <c r="I439" s="251">
        <v>37101</v>
      </c>
      <c r="J439" s="250">
        <v>1</v>
      </c>
      <c r="K439" s="250">
        <v>20</v>
      </c>
      <c r="L439" s="250">
        <v>1</v>
      </c>
      <c r="M439" s="250">
        <v>1</v>
      </c>
      <c r="N439" s="250" t="s">
        <v>4013</v>
      </c>
      <c r="O439" s="252">
        <v>13</v>
      </c>
      <c r="P439" s="253">
        <v>14333.333333333334</v>
      </c>
      <c r="Q439" s="253">
        <v>0</v>
      </c>
      <c r="R439" s="253">
        <f t="shared" si="8"/>
        <v>14333.333333333334</v>
      </c>
      <c r="S439" s="253">
        <v>0</v>
      </c>
      <c r="T439" s="253">
        <v>0</v>
      </c>
      <c r="U439" s="253">
        <v>0</v>
      </c>
      <c r="V439" s="253">
        <v>0</v>
      </c>
    </row>
    <row r="440" spans="1:22" s="204" customFormat="1" ht="15" customHeight="1" x14ac:dyDescent="0.25">
      <c r="A440" s="250" t="s">
        <v>4017</v>
      </c>
      <c r="B440" s="250">
        <v>2</v>
      </c>
      <c r="C440" s="250">
        <v>2</v>
      </c>
      <c r="D440" s="250" t="s">
        <v>4011</v>
      </c>
      <c r="E440" s="250" t="s">
        <v>4012</v>
      </c>
      <c r="F440" s="250">
        <v>448</v>
      </c>
      <c r="G440" s="250" t="s">
        <v>24</v>
      </c>
      <c r="H440" s="250">
        <v>1</v>
      </c>
      <c r="I440" s="251">
        <v>37101</v>
      </c>
      <c r="J440" s="250">
        <v>1</v>
      </c>
      <c r="K440" s="250">
        <v>20</v>
      </c>
      <c r="L440" s="250">
        <v>1</v>
      </c>
      <c r="M440" s="250">
        <v>1</v>
      </c>
      <c r="N440" s="250" t="s">
        <v>4013</v>
      </c>
      <c r="O440" s="250">
        <v>13</v>
      </c>
      <c r="P440" s="253">
        <v>14333.333333333334</v>
      </c>
      <c r="Q440" s="253">
        <v>0</v>
      </c>
      <c r="R440" s="253">
        <f t="shared" si="8"/>
        <v>14333.333333333334</v>
      </c>
      <c r="S440" s="253">
        <v>0</v>
      </c>
      <c r="T440" s="253">
        <v>0</v>
      </c>
      <c r="U440" s="253">
        <v>0</v>
      </c>
      <c r="V440" s="253">
        <v>0</v>
      </c>
    </row>
    <row r="441" spans="1:22" s="204" customFormat="1" ht="15" customHeight="1" x14ac:dyDescent="0.25">
      <c r="A441" s="250" t="s">
        <v>4018</v>
      </c>
      <c r="B441" s="250">
        <v>2</v>
      </c>
      <c r="C441" s="250">
        <v>2</v>
      </c>
      <c r="D441" s="250" t="s">
        <v>4011</v>
      </c>
      <c r="E441" s="250" t="s">
        <v>4012</v>
      </c>
      <c r="F441" s="250">
        <v>412</v>
      </c>
      <c r="G441" s="250" t="s">
        <v>24</v>
      </c>
      <c r="H441" s="250">
        <v>1</v>
      </c>
      <c r="I441" s="251">
        <v>37101</v>
      </c>
      <c r="J441" s="250">
        <v>1</v>
      </c>
      <c r="K441" s="250">
        <v>20</v>
      </c>
      <c r="L441" s="250">
        <v>1</v>
      </c>
      <c r="M441" s="250">
        <v>1</v>
      </c>
      <c r="N441" s="250" t="s">
        <v>4013</v>
      </c>
      <c r="O441" s="250">
        <v>13</v>
      </c>
      <c r="P441" s="253">
        <v>40000</v>
      </c>
      <c r="Q441" s="253">
        <v>0</v>
      </c>
      <c r="R441" s="253">
        <f t="shared" si="8"/>
        <v>40000</v>
      </c>
      <c r="S441" s="253">
        <v>6944.8448000000008</v>
      </c>
      <c r="T441" s="253">
        <v>6944.8448000000008</v>
      </c>
      <c r="U441" s="253">
        <v>6944.8448000000008</v>
      </c>
      <c r="V441" s="253">
        <v>6944.8448000000008</v>
      </c>
    </row>
    <row r="442" spans="1:22" s="204" customFormat="1" ht="15" customHeight="1" x14ac:dyDescent="0.25">
      <c r="A442" s="250" t="s">
        <v>4010</v>
      </c>
      <c r="B442" s="250">
        <v>2</v>
      </c>
      <c r="C442" s="250">
        <v>2</v>
      </c>
      <c r="D442" s="250" t="s">
        <v>4011</v>
      </c>
      <c r="E442" s="250" t="s">
        <v>4012</v>
      </c>
      <c r="F442" s="250">
        <v>287</v>
      </c>
      <c r="G442" s="250" t="s">
        <v>24</v>
      </c>
      <c r="H442" s="250">
        <v>1</v>
      </c>
      <c r="I442" s="251">
        <v>37201</v>
      </c>
      <c r="J442" s="250">
        <v>1</v>
      </c>
      <c r="K442" s="250">
        <v>20</v>
      </c>
      <c r="L442" s="250">
        <v>1</v>
      </c>
      <c r="M442" s="250">
        <v>1</v>
      </c>
      <c r="N442" s="250" t="s">
        <v>4013</v>
      </c>
      <c r="O442" s="252">
        <v>13</v>
      </c>
      <c r="P442" s="253">
        <v>14000</v>
      </c>
      <c r="Q442" s="253">
        <v>0</v>
      </c>
      <c r="R442" s="253">
        <f t="shared" si="8"/>
        <v>14000</v>
      </c>
      <c r="S442" s="253">
        <v>965.00399999999991</v>
      </c>
      <c r="T442" s="253">
        <v>965.00399999999991</v>
      </c>
      <c r="U442" s="253">
        <v>965.00399999999991</v>
      </c>
      <c r="V442" s="253">
        <v>965.00399999999991</v>
      </c>
    </row>
    <row r="443" spans="1:22" s="204" customFormat="1" ht="15" customHeight="1" x14ac:dyDescent="0.25">
      <c r="A443" s="250" t="s">
        <v>4014</v>
      </c>
      <c r="B443" s="250">
        <v>2</v>
      </c>
      <c r="C443" s="250">
        <v>2</v>
      </c>
      <c r="D443" s="250" t="s">
        <v>4011</v>
      </c>
      <c r="E443" s="250" t="s">
        <v>4012</v>
      </c>
      <c r="F443" s="250">
        <v>287</v>
      </c>
      <c r="G443" s="250" t="s">
        <v>24</v>
      </c>
      <c r="H443" s="250">
        <v>1</v>
      </c>
      <c r="I443" s="251">
        <v>37201</v>
      </c>
      <c r="J443" s="250">
        <v>1</v>
      </c>
      <c r="K443" s="250">
        <v>20</v>
      </c>
      <c r="L443" s="250">
        <v>1</v>
      </c>
      <c r="M443" s="250">
        <v>1</v>
      </c>
      <c r="N443" s="250" t="s">
        <v>4013</v>
      </c>
      <c r="O443" s="250">
        <v>13</v>
      </c>
      <c r="P443" s="253">
        <v>20000</v>
      </c>
      <c r="Q443" s="253">
        <v>0</v>
      </c>
      <c r="R443" s="253">
        <f t="shared" si="8"/>
        <v>20000</v>
      </c>
      <c r="S443" s="253">
        <v>0</v>
      </c>
      <c r="T443" s="253">
        <v>0</v>
      </c>
      <c r="U443" s="253">
        <v>0</v>
      </c>
      <c r="V443" s="253">
        <v>0</v>
      </c>
    </row>
    <row r="444" spans="1:22" s="204" customFormat="1" ht="15" customHeight="1" x14ac:dyDescent="0.25">
      <c r="A444" s="250" t="s">
        <v>4015</v>
      </c>
      <c r="B444" s="250">
        <v>2</v>
      </c>
      <c r="C444" s="250">
        <v>2</v>
      </c>
      <c r="D444" s="250" t="s">
        <v>4011</v>
      </c>
      <c r="E444" s="250" t="s">
        <v>4012</v>
      </c>
      <c r="F444" s="250">
        <v>448</v>
      </c>
      <c r="G444" s="250" t="s">
        <v>24</v>
      </c>
      <c r="H444" s="250">
        <v>1</v>
      </c>
      <c r="I444" s="251">
        <v>37201</v>
      </c>
      <c r="J444" s="250">
        <v>1</v>
      </c>
      <c r="K444" s="250">
        <v>20</v>
      </c>
      <c r="L444" s="250">
        <v>1</v>
      </c>
      <c r="M444" s="250">
        <v>1</v>
      </c>
      <c r="N444" s="250" t="s">
        <v>4013</v>
      </c>
      <c r="O444" s="250">
        <v>13</v>
      </c>
      <c r="P444" s="253">
        <v>20360</v>
      </c>
      <c r="Q444" s="253">
        <v>0</v>
      </c>
      <c r="R444" s="253">
        <f t="shared" si="8"/>
        <v>20360</v>
      </c>
      <c r="S444" s="253">
        <v>13119.998599999999</v>
      </c>
      <c r="T444" s="253">
        <v>13119.998599999999</v>
      </c>
      <c r="U444" s="253">
        <v>13119.998599999999</v>
      </c>
      <c r="V444" s="253">
        <v>13119.998599999999</v>
      </c>
    </row>
    <row r="445" spans="1:22" s="204" customFormat="1" ht="15" customHeight="1" x14ac:dyDescent="0.25">
      <c r="A445" s="250" t="s">
        <v>4016</v>
      </c>
      <c r="B445" s="250">
        <v>2</v>
      </c>
      <c r="C445" s="250">
        <v>2</v>
      </c>
      <c r="D445" s="250" t="s">
        <v>4011</v>
      </c>
      <c r="E445" s="250" t="s">
        <v>4012</v>
      </c>
      <c r="F445" s="250">
        <v>448</v>
      </c>
      <c r="G445" s="250" t="s">
        <v>24</v>
      </c>
      <c r="H445" s="250">
        <v>1</v>
      </c>
      <c r="I445" s="251">
        <v>37201</v>
      </c>
      <c r="J445" s="250">
        <v>1</v>
      </c>
      <c r="K445" s="250">
        <v>20</v>
      </c>
      <c r="L445" s="250">
        <v>1</v>
      </c>
      <c r="M445" s="250">
        <v>1</v>
      </c>
      <c r="N445" s="250" t="s">
        <v>4013</v>
      </c>
      <c r="O445" s="252">
        <v>13</v>
      </c>
      <c r="P445" s="253">
        <v>6360.0424000000003</v>
      </c>
      <c r="Q445" s="253">
        <v>0</v>
      </c>
      <c r="R445" s="253">
        <f t="shared" si="8"/>
        <v>6360.0424000000003</v>
      </c>
      <c r="S445" s="253">
        <v>1173.7924</v>
      </c>
      <c r="T445" s="253">
        <v>1173.7924</v>
      </c>
      <c r="U445" s="253">
        <v>1173.7924</v>
      </c>
      <c r="V445" s="253">
        <v>1173.7924</v>
      </c>
    </row>
    <row r="446" spans="1:22" s="204" customFormat="1" ht="15" customHeight="1" x14ac:dyDescent="0.25">
      <c r="A446" s="250" t="s">
        <v>4017</v>
      </c>
      <c r="B446" s="250">
        <v>2</v>
      </c>
      <c r="C446" s="250">
        <v>2</v>
      </c>
      <c r="D446" s="250" t="s">
        <v>4011</v>
      </c>
      <c r="E446" s="250" t="s">
        <v>4012</v>
      </c>
      <c r="F446" s="250">
        <v>273</v>
      </c>
      <c r="G446" s="250" t="s">
        <v>24</v>
      </c>
      <c r="H446" s="250">
        <v>1</v>
      </c>
      <c r="I446" s="251">
        <v>37201</v>
      </c>
      <c r="J446" s="250">
        <v>1</v>
      </c>
      <c r="K446" s="250">
        <v>20</v>
      </c>
      <c r="L446" s="250">
        <v>1</v>
      </c>
      <c r="M446" s="250">
        <v>1</v>
      </c>
      <c r="N446" s="250" t="s">
        <v>4013</v>
      </c>
      <c r="O446" s="252">
        <v>13</v>
      </c>
      <c r="P446" s="253">
        <f>2966.46/3</f>
        <v>988.82</v>
      </c>
      <c r="Q446" s="253">
        <v>0</v>
      </c>
      <c r="R446" s="253">
        <f t="shared" si="8"/>
        <v>988.82</v>
      </c>
      <c r="S446" s="253">
        <v>0</v>
      </c>
      <c r="T446" s="253">
        <v>0</v>
      </c>
      <c r="U446" s="253">
        <v>0</v>
      </c>
      <c r="V446" s="253">
        <v>0</v>
      </c>
    </row>
    <row r="447" spans="1:22" s="204" customFormat="1" ht="15" customHeight="1" x14ac:dyDescent="0.25">
      <c r="A447" s="250" t="s">
        <v>4017</v>
      </c>
      <c r="B447" s="250">
        <v>2</v>
      </c>
      <c r="C447" s="250">
        <v>2</v>
      </c>
      <c r="D447" s="250" t="s">
        <v>4011</v>
      </c>
      <c r="E447" s="250" t="s">
        <v>4012</v>
      </c>
      <c r="F447" s="250">
        <v>274</v>
      </c>
      <c r="G447" s="250" t="s">
        <v>24</v>
      </c>
      <c r="H447" s="250">
        <v>1</v>
      </c>
      <c r="I447" s="251">
        <v>37201</v>
      </c>
      <c r="J447" s="250">
        <v>1</v>
      </c>
      <c r="K447" s="250">
        <v>20</v>
      </c>
      <c r="L447" s="250">
        <v>1</v>
      </c>
      <c r="M447" s="250">
        <v>1</v>
      </c>
      <c r="N447" s="250" t="s">
        <v>4013</v>
      </c>
      <c r="O447" s="250">
        <v>13</v>
      </c>
      <c r="P447" s="253">
        <v>988.82</v>
      </c>
      <c r="Q447" s="253">
        <v>0</v>
      </c>
      <c r="R447" s="253">
        <f t="shared" si="8"/>
        <v>988.82</v>
      </c>
      <c r="S447" s="253">
        <v>0</v>
      </c>
      <c r="T447" s="253">
        <v>0</v>
      </c>
      <c r="U447" s="253">
        <v>0</v>
      </c>
      <c r="V447" s="253">
        <v>0</v>
      </c>
    </row>
    <row r="448" spans="1:22" s="204" customFormat="1" ht="15" customHeight="1" x14ac:dyDescent="0.25">
      <c r="A448" s="250" t="s">
        <v>4017</v>
      </c>
      <c r="B448" s="250">
        <v>2</v>
      </c>
      <c r="C448" s="250">
        <v>2</v>
      </c>
      <c r="D448" s="250" t="s">
        <v>4011</v>
      </c>
      <c r="E448" s="250" t="s">
        <v>4012</v>
      </c>
      <c r="F448" s="250">
        <v>448</v>
      </c>
      <c r="G448" s="250" t="s">
        <v>24</v>
      </c>
      <c r="H448" s="250">
        <v>1</v>
      </c>
      <c r="I448" s="251">
        <v>37201</v>
      </c>
      <c r="J448" s="250">
        <v>1</v>
      </c>
      <c r="K448" s="250">
        <v>20</v>
      </c>
      <c r="L448" s="250">
        <v>1</v>
      </c>
      <c r="M448" s="250">
        <v>1</v>
      </c>
      <c r="N448" s="250" t="s">
        <v>4013</v>
      </c>
      <c r="O448" s="252">
        <v>13</v>
      </c>
      <c r="P448" s="253">
        <v>988.82</v>
      </c>
      <c r="Q448" s="253">
        <v>0</v>
      </c>
      <c r="R448" s="253">
        <f t="shared" si="8"/>
        <v>988.82</v>
      </c>
      <c r="S448" s="253">
        <v>0</v>
      </c>
      <c r="T448" s="253">
        <v>0</v>
      </c>
      <c r="U448" s="253">
        <v>0</v>
      </c>
      <c r="V448" s="253">
        <v>0</v>
      </c>
    </row>
    <row r="449" spans="1:22" s="204" customFormat="1" ht="15" customHeight="1" x14ac:dyDescent="0.25">
      <c r="A449" s="250" t="s">
        <v>4018</v>
      </c>
      <c r="B449" s="250">
        <v>2</v>
      </c>
      <c r="C449" s="250">
        <v>2</v>
      </c>
      <c r="D449" s="250" t="s">
        <v>4011</v>
      </c>
      <c r="E449" s="250" t="s">
        <v>4012</v>
      </c>
      <c r="F449" s="250">
        <v>412</v>
      </c>
      <c r="G449" s="250" t="s">
        <v>24</v>
      </c>
      <c r="H449" s="250">
        <v>1</v>
      </c>
      <c r="I449" s="251">
        <v>37201</v>
      </c>
      <c r="J449" s="250">
        <v>1</v>
      </c>
      <c r="K449" s="250">
        <v>20</v>
      </c>
      <c r="L449" s="250">
        <v>1</v>
      </c>
      <c r="M449" s="250">
        <v>1</v>
      </c>
      <c r="N449" s="250" t="s">
        <v>4013</v>
      </c>
      <c r="O449" s="250">
        <v>13</v>
      </c>
      <c r="P449" s="253">
        <v>5000</v>
      </c>
      <c r="Q449" s="253">
        <v>0</v>
      </c>
      <c r="R449" s="253">
        <f t="shared" si="8"/>
        <v>5000</v>
      </c>
      <c r="S449" s="253">
        <v>717.22799999999995</v>
      </c>
      <c r="T449" s="253">
        <v>717.22799999999995</v>
      </c>
      <c r="U449" s="253">
        <v>717.22799999999995</v>
      </c>
      <c r="V449" s="253">
        <v>717.22799999999995</v>
      </c>
    </row>
    <row r="450" spans="1:22" s="204" customFormat="1" ht="15" customHeight="1" x14ac:dyDescent="0.25">
      <c r="A450" s="250" t="s">
        <v>4010</v>
      </c>
      <c r="B450" s="250">
        <v>2</v>
      </c>
      <c r="C450" s="250">
        <v>2</v>
      </c>
      <c r="D450" s="250" t="s">
        <v>4011</v>
      </c>
      <c r="E450" s="250" t="s">
        <v>4012</v>
      </c>
      <c r="F450" s="250">
        <v>287</v>
      </c>
      <c r="G450" s="250" t="s">
        <v>24</v>
      </c>
      <c r="H450" s="250">
        <v>1</v>
      </c>
      <c r="I450" s="251">
        <v>37501</v>
      </c>
      <c r="J450" s="250">
        <v>1</v>
      </c>
      <c r="K450" s="250">
        <v>20</v>
      </c>
      <c r="L450" s="250">
        <v>1</v>
      </c>
      <c r="M450" s="250">
        <v>1</v>
      </c>
      <c r="N450" s="250" t="s">
        <v>4013</v>
      </c>
      <c r="O450" s="250">
        <v>13</v>
      </c>
      <c r="P450" s="253">
        <v>120000</v>
      </c>
      <c r="Q450" s="253">
        <v>0</v>
      </c>
      <c r="R450" s="253">
        <f t="shared" si="8"/>
        <v>120000</v>
      </c>
      <c r="S450" s="253">
        <v>22545.239999999998</v>
      </c>
      <c r="T450" s="253">
        <v>22545.239999999998</v>
      </c>
      <c r="U450" s="253">
        <v>22545.239999999998</v>
      </c>
      <c r="V450" s="253">
        <v>22604.820448473303</v>
      </c>
    </row>
    <row r="451" spans="1:22" s="204" customFormat="1" ht="15" customHeight="1" x14ac:dyDescent="0.25">
      <c r="A451" s="250" t="s">
        <v>4014</v>
      </c>
      <c r="B451" s="250">
        <v>2</v>
      </c>
      <c r="C451" s="250">
        <v>2</v>
      </c>
      <c r="D451" s="250" t="s">
        <v>4011</v>
      </c>
      <c r="E451" s="250" t="s">
        <v>4012</v>
      </c>
      <c r="F451" s="250">
        <v>287</v>
      </c>
      <c r="G451" s="250" t="s">
        <v>24</v>
      </c>
      <c r="H451" s="250">
        <v>1</v>
      </c>
      <c r="I451" s="251">
        <v>37501</v>
      </c>
      <c r="J451" s="250">
        <v>1</v>
      </c>
      <c r="K451" s="250">
        <v>20</v>
      </c>
      <c r="L451" s="250">
        <v>1</v>
      </c>
      <c r="M451" s="250">
        <v>1</v>
      </c>
      <c r="N451" s="250" t="s">
        <v>4013</v>
      </c>
      <c r="O451" s="252">
        <v>13</v>
      </c>
      <c r="P451" s="253">
        <v>310144.88520000002</v>
      </c>
      <c r="Q451" s="253">
        <v>0</v>
      </c>
      <c r="R451" s="253">
        <f t="shared" si="8"/>
        <v>310144.88520000002</v>
      </c>
      <c r="S451" s="253">
        <v>105350</v>
      </c>
      <c r="T451" s="253">
        <v>105350</v>
      </c>
      <c r="U451" s="253">
        <v>105350</v>
      </c>
      <c r="V451" s="253">
        <v>105628.40911193062</v>
      </c>
    </row>
    <row r="452" spans="1:22" s="204" customFormat="1" ht="15" customHeight="1" x14ac:dyDescent="0.25">
      <c r="A452" s="250" t="s">
        <v>4015</v>
      </c>
      <c r="B452" s="250">
        <v>2</v>
      </c>
      <c r="C452" s="250">
        <v>2</v>
      </c>
      <c r="D452" s="250" t="s">
        <v>4011</v>
      </c>
      <c r="E452" s="250" t="s">
        <v>4012</v>
      </c>
      <c r="F452" s="250">
        <v>448</v>
      </c>
      <c r="G452" s="250" t="s">
        <v>24</v>
      </c>
      <c r="H452" s="250">
        <v>1</v>
      </c>
      <c r="I452" s="251">
        <v>37501</v>
      </c>
      <c r="J452" s="250">
        <v>1</v>
      </c>
      <c r="K452" s="250">
        <v>20</v>
      </c>
      <c r="L452" s="250">
        <v>1</v>
      </c>
      <c r="M452" s="250">
        <v>1</v>
      </c>
      <c r="N452" s="250" t="s">
        <v>4013</v>
      </c>
      <c r="O452" s="252">
        <v>13</v>
      </c>
      <c r="P452" s="253">
        <v>84800</v>
      </c>
      <c r="Q452" s="253">
        <v>0</v>
      </c>
      <c r="R452" s="253">
        <f t="shared" si="8"/>
        <v>84800</v>
      </c>
      <c r="S452" s="253">
        <v>28387.33</v>
      </c>
      <c r="T452" s="253">
        <v>28387.33</v>
      </c>
      <c r="U452" s="253">
        <v>28387.33</v>
      </c>
      <c r="V452" s="253">
        <v>28462.349376700349</v>
      </c>
    </row>
    <row r="453" spans="1:22" s="204" customFormat="1" ht="15" customHeight="1" x14ac:dyDescent="0.25">
      <c r="A453" s="250" t="s">
        <v>4016</v>
      </c>
      <c r="B453" s="250">
        <v>2</v>
      </c>
      <c r="C453" s="250">
        <v>2</v>
      </c>
      <c r="D453" s="250" t="s">
        <v>4011</v>
      </c>
      <c r="E453" s="250" t="s">
        <v>4012</v>
      </c>
      <c r="F453" s="250">
        <v>448</v>
      </c>
      <c r="G453" s="250" t="s">
        <v>24</v>
      </c>
      <c r="H453" s="250">
        <v>1</v>
      </c>
      <c r="I453" s="251">
        <v>37501</v>
      </c>
      <c r="J453" s="250">
        <v>1</v>
      </c>
      <c r="K453" s="250">
        <v>20</v>
      </c>
      <c r="L453" s="250">
        <v>1</v>
      </c>
      <c r="M453" s="250">
        <v>1</v>
      </c>
      <c r="N453" s="250" t="s">
        <v>4013</v>
      </c>
      <c r="O453" s="250">
        <v>13</v>
      </c>
      <c r="P453" s="253">
        <v>120000</v>
      </c>
      <c r="Q453" s="253">
        <v>40391</v>
      </c>
      <c r="R453" s="253">
        <f t="shared" ref="R453:R516" si="9">P453+Q453</f>
        <v>160391</v>
      </c>
      <c r="S453" s="253">
        <v>44047.41</v>
      </c>
      <c r="T453" s="253">
        <v>44047.41</v>
      </c>
      <c r="U453" s="253">
        <v>44047.41</v>
      </c>
      <c r="V453" s="253">
        <v>44163.814369254338</v>
      </c>
    </row>
    <row r="454" spans="1:22" s="204" customFormat="1" ht="15" customHeight="1" x14ac:dyDescent="0.25">
      <c r="A454" s="250" t="s">
        <v>4017</v>
      </c>
      <c r="B454" s="250">
        <v>2</v>
      </c>
      <c r="C454" s="250">
        <v>2</v>
      </c>
      <c r="D454" s="250" t="s">
        <v>4011</v>
      </c>
      <c r="E454" s="250" t="s">
        <v>4012</v>
      </c>
      <c r="F454" s="250">
        <v>273</v>
      </c>
      <c r="G454" s="250" t="s">
        <v>24</v>
      </c>
      <c r="H454" s="250">
        <v>1</v>
      </c>
      <c r="I454" s="251">
        <v>37501</v>
      </c>
      <c r="J454" s="250">
        <v>1</v>
      </c>
      <c r="K454" s="250">
        <v>20</v>
      </c>
      <c r="L454" s="250">
        <v>1</v>
      </c>
      <c r="M454" s="250">
        <v>1</v>
      </c>
      <c r="N454" s="250" t="s">
        <v>4013</v>
      </c>
      <c r="O454" s="250">
        <v>13</v>
      </c>
      <c r="P454" s="253">
        <v>74070.096666666665</v>
      </c>
      <c r="Q454" s="253">
        <v>0</v>
      </c>
      <c r="R454" s="253">
        <f t="shared" si="9"/>
        <v>74070.096666666665</v>
      </c>
      <c r="S454" s="253">
        <v>21516.666666666668</v>
      </c>
      <c r="T454" s="253">
        <v>21516.666666666668</v>
      </c>
      <c r="U454" s="253">
        <v>21516.666666666668</v>
      </c>
      <c r="V454" s="253">
        <v>21573.528897880467</v>
      </c>
    </row>
    <row r="455" spans="1:22" s="204" customFormat="1" ht="15" customHeight="1" x14ac:dyDescent="0.25">
      <c r="A455" s="250" t="s">
        <v>4017</v>
      </c>
      <c r="B455" s="250">
        <v>2</v>
      </c>
      <c r="C455" s="250">
        <v>2</v>
      </c>
      <c r="D455" s="250" t="s">
        <v>4011</v>
      </c>
      <c r="E455" s="250" t="s">
        <v>4012</v>
      </c>
      <c r="F455" s="250">
        <v>274</v>
      </c>
      <c r="G455" s="250" t="s">
        <v>24</v>
      </c>
      <c r="H455" s="250">
        <v>1</v>
      </c>
      <c r="I455" s="251">
        <v>37501</v>
      </c>
      <c r="J455" s="250">
        <v>1</v>
      </c>
      <c r="K455" s="250">
        <v>20</v>
      </c>
      <c r="L455" s="250">
        <v>1</v>
      </c>
      <c r="M455" s="250">
        <v>1</v>
      </c>
      <c r="N455" s="250" t="s">
        <v>4013</v>
      </c>
      <c r="O455" s="252">
        <v>13</v>
      </c>
      <c r="P455" s="253">
        <v>74070.096666666665</v>
      </c>
      <c r="Q455" s="253">
        <v>0</v>
      </c>
      <c r="R455" s="253">
        <f t="shared" si="9"/>
        <v>74070.096666666665</v>
      </c>
      <c r="S455" s="253">
        <v>21516.666666666668</v>
      </c>
      <c r="T455" s="253">
        <v>21516.666666666668</v>
      </c>
      <c r="U455" s="253">
        <v>21516.666666666668</v>
      </c>
      <c r="V455" s="253">
        <v>21573.528897880467</v>
      </c>
    </row>
    <row r="456" spans="1:22" s="204" customFormat="1" ht="15" customHeight="1" x14ac:dyDescent="0.25">
      <c r="A456" s="250" t="s">
        <v>4017</v>
      </c>
      <c r="B456" s="250">
        <v>2</v>
      </c>
      <c r="C456" s="250">
        <v>2</v>
      </c>
      <c r="D456" s="250" t="s">
        <v>4011</v>
      </c>
      <c r="E456" s="250" t="s">
        <v>4012</v>
      </c>
      <c r="F456" s="250">
        <v>448</v>
      </c>
      <c r="G456" s="250" t="s">
        <v>24</v>
      </c>
      <c r="H456" s="250">
        <v>1</v>
      </c>
      <c r="I456" s="251">
        <v>37501</v>
      </c>
      <c r="J456" s="250">
        <v>1</v>
      </c>
      <c r="K456" s="250">
        <v>20</v>
      </c>
      <c r="L456" s="250">
        <v>1</v>
      </c>
      <c r="M456" s="250">
        <v>1</v>
      </c>
      <c r="N456" s="250" t="s">
        <v>4013</v>
      </c>
      <c r="O456" s="250">
        <v>13</v>
      </c>
      <c r="P456" s="253">
        <v>74070.096666666665</v>
      </c>
      <c r="Q456" s="253">
        <v>0</v>
      </c>
      <c r="R456" s="253">
        <f t="shared" si="9"/>
        <v>74070.096666666665</v>
      </c>
      <c r="S456" s="253">
        <v>21516.666666666668</v>
      </c>
      <c r="T456" s="253">
        <v>21516.666666666668</v>
      </c>
      <c r="U456" s="253">
        <v>21516.666666666668</v>
      </c>
      <c r="V456" s="253">
        <v>21573.528897880467</v>
      </c>
    </row>
    <row r="457" spans="1:22" s="204" customFormat="1" ht="15" customHeight="1" x14ac:dyDescent="0.25">
      <c r="A457" s="250" t="s">
        <v>4018</v>
      </c>
      <c r="B457" s="250">
        <v>2</v>
      </c>
      <c r="C457" s="250">
        <v>2</v>
      </c>
      <c r="D457" s="250" t="s">
        <v>4011</v>
      </c>
      <c r="E457" s="250" t="s">
        <v>4012</v>
      </c>
      <c r="F457" s="250">
        <v>412</v>
      </c>
      <c r="G457" s="250" t="s">
        <v>24</v>
      </c>
      <c r="H457" s="250">
        <v>1</v>
      </c>
      <c r="I457" s="251">
        <v>37501</v>
      </c>
      <c r="J457" s="250">
        <v>1</v>
      </c>
      <c r="K457" s="250">
        <v>20</v>
      </c>
      <c r="L457" s="250">
        <v>1</v>
      </c>
      <c r="M457" s="250">
        <v>1</v>
      </c>
      <c r="N457" s="250" t="s">
        <v>4013</v>
      </c>
      <c r="O457" s="252">
        <v>13</v>
      </c>
      <c r="P457" s="253">
        <v>40000</v>
      </c>
      <c r="Q457" s="253">
        <v>0</v>
      </c>
      <c r="R457" s="253">
        <f t="shared" si="9"/>
        <v>40000</v>
      </c>
      <c r="S457" s="253">
        <v>0</v>
      </c>
      <c r="T457" s="253">
        <v>0</v>
      </c>
      <c r="U457" s="253">
        <v>0</v>
      </c>
      <c r="V457" s="253">
        <v>0</v>
      </c>
    </row>
    <row r="458" spans="1:22" s="204" customFormat="1" ht="15" customHeight="1" x14ac:dyDescent="0.25">
      <c r="A458" s="250" t="s">
        <v>4010</v>
      </c>
      <c r="B458" s="250">
        <v>2</v>
      </c>
      <c r="C458" s="250">
        <v>2</v>
      </c>
      <c r="D458" s="250" t="s">
        <v>4011</v>
      </c>
      <c r="E458" s="250" t="s">
        <v>4012</v>
      </c>
      <c r="F458" s="250">
        <v>287</v>
      </c>
      <c r="G458" s="250" t="s">
        <v>24</v>
      </c>
      <c r="H458" s="250">
        <v>1</v>
      </c>
      <c r="I458" s="251">
        <v>37502</v>
      </c>
      <c r="J458" s="250">
        <v>1</v>
      </c>
      <c r="K458" s="250">
        <v>20</v>
      </c>
      <c r="L458" s="250">
        <v>1</v>
      </c>
      <c r="M458" s="250">
        <v>1</v>
      </c>
      <c r="N458" s="250" t="s">
        <v>4013</v>
      </c>
      <c r="O458" s="252">
        <v>13</v>
      </c>
      <c r="P458" s="253">
        <v>65000</v>
      </c>
      <c r="Q458" s="253">
        <v>0</v>
      </c>
      <c r="R458" s="253">
        <f t="shared" si="9"/>
        <v>65000</v>
      </c>
      <c r="S458" s="253">
        <v>14400</v>
      </c>
      <c r="T458" s="253">
        <v>14400</v>
      </c>
      <c r="U458" s="253">
        <v>14400</v>
      </c>
      <c r="V458" s="253">
        <v>14430.945558739255</v>
      </c>
    </row>
    <row r="459" spans="1:22" s="204" customFormat="1" ht="15" customHeight="1" x14ac:dyDescent="0.25">
      <c r="A459" s="250" t="s">
        <v>4014</v>
      </c>
      <c r="B459" s="250">
        <v>2</v>
      </c>
      <c r="C459" s="250">
        <v>2</v>
      </c>
      <c r="D459" s="250" t="s">
        <v>4011</v>
      </c>
      <c r="E459" s="250" t="s">
        <v>4012</v>
      </c>
      <c r="F459" s="250">
        <v>287</v>
      </c>
      <c r="G459" s="250" t="s">
        <v>24</v>
      </c>
      <c r="H459" s="250">
        <v>1</v>
      </c>
      <c r="I459" s="251">
        <v>37502</v>
      </c>
      <c r="J459" s="250">
        <v>1</v>
      </c>
      <c r="K459" s="250">
        <v>20</v>
      </c>
      <c r="L459" s="250">
        <v>1</v>
      </c>
      <c r="M459" s="250">
        <v>1</v>
      </c>
      <c r="N459" s="250" t="s">
        <v>4013</v>
      </c>
      <c r="O459" s="250">
        <v>13</v>
      </c>
      <c r="P459" s="253">
        <v>122335.6652</v>
      </c>
      <c r="Q459" s="253">
        <v>0</v>
      </c>
      <c r="R459" s="253">
        <f t="shared" si="9"/>
        <v>122335.6652</v>
      </c>
      <c r="S459" s="253">
        <v>29500</v>
      </c>
      <c r="T459" s="253">
        <v>29500</v>
      </c>
      <c r="U459" s="253">
        <v>29500</v>
      </c>
      <c r="V459" s="253">
        <v>29563.39541547278</v>
      </c>
    </row>
    <row r="460" spans="1:22" s="204" customFormat="1" ht="15" customHeight="1" x14ac:dyDescent="0.25">
      <c r="A460" s="250" t="s">
        <v>4015</v>
      </c>
      <c r="B460" s="250">
        <v>2</v>
      </c>
      <c r="C460" s="250">
        <v>2</v>
      </c>
      <c r="D460" s="250" t="s">
        <v>4011</v>
      </c>
      <c r="E460" s="250" t="s">
        <v>4012</v>
      </c>
      <c r="F460" s="250">
        <v>448</v>
      </c>
      <c r="G460" s="250" t="s">
        <v>24</v>
      </c>
      <c r="H460" s="250">
        <v>1</v>
      </c>
      <c r="I460" s="251">
        <v>37502</v>
      </c>
      <c r="J460" s="250">
        <v>1</v>
      </c>
      <c r="K460" s="250">
        <v>20</v>
      </c>
      <c r="L460" s="250">
        <v>1</v>
      </c>
      <c r="M460" s="250">
        <v>1</v>
      </c>
      <c r="N460" s="250" t="s">
        <v>4013</v>
      </c>
      <c r="O460" s="250">
        <v>13</v>
      </c>
      <c r="P460" s="253">
        <v>46020.95</v>
      </c>
      <c r="Q460" s="253">
        <v>0</v>
      </c>
      <c r="R460" s="253">
        <f t="shared" si="9"/>
        <v>46020.95</v>
      </c>
      <c r="S460" s="253">
        <v>13800</v>
      </c>
      <c r="T460" s="253">
        <v>13800</v>
      </c>
      <c r="U460" s="253">
        <v>13800</v>
      </c>
      <c r="V460" s="253">
        <v>13829.656160458453</v>
      </c>
    </row>
    <row r="461" spans="1:22" s="204" customFormat="1" ht="15" customHeight="1" x14ac:dyDescent="0.25">
      <c r="A461" s="250" t="s">
        <v>4016</v>
      </c>
      <c r="B461" s="250">
        <v>2</v>
      </c>
      <c r="C461" s="250">
        <v>2</v>
      </c>
      <c r="D461" s="250" t="s">
        <v>4011</v>
      </c>
      <c r="E461" s="250" t="s">
        <v>4012</v>
      </c>
      <c r="F461" s="250">
        <v>448</v>
      </c>
      <c r="G461" s="250" t="s">
        <v>24</v>
      </c>
      <c r="H461" s="250">
        <v>1</v>
      </c>
      <c r="I461" s="251">
        <v>37502</v>
      </c>
      <c r="J461" s="250">
        <v>1</v>
      </c>
      <c r="K461" s="250">
        <v>20</v>
      </c>
      <c r="L461" s="250">
        <v>1</v>
      </c>
      <c r="M461" s="250">
        <v>1</v>
      </c>
      <c r="N461" s="250" t="s">
        <v>4013</v>
      </c>
      <c r="O461" s="252">
        <v>13</v>
      </c>
      <c r="P461" s="253">
        <v>130000</v>
      </c>
      <c r="Q461" s="253">
        <v>0</v>
      </c>
      <c r="R461" s="253">
        <f t="shared" si="9"/>
        <v>130000</v>
      </c>
      <c r="S461" s="253">
        <v>48000</v>
      </c>
      <c r="T461" s="253">
        <v>48000</v>
      </c>
      <c r="U461" s="253">
        <v>48000</v>
      </c>
      <c r="V461" s="253">
        <v>48103.151862464183</v>
      </c>
    </row>
    <row r="462" spans="1:22" s="204" customFormat="1" ht="15" customHeight="1" x14ac:dyDescent="0.25">
      <c r="A462" s="250" t="s">
        <v>4017</v>
      </c>
      <c r="B462" s="250">
        <v>2</v>
      </c>
      <c r="C462" s="250">
        <v>2</v>
      </c>
      <c r="D462" s="250" t="s">
        <v>4011</v>
      </c>
      <c r="E462" s="250" t="s">
        <v>4012</v>
      </c>
      <c r="F462" s="250">
        <v>273</v>
      </c>
      <c r="G462" s="250" t="s">
        <v>24</v>
      </c>
      <c r="H462" s="250">
        <v>1</v>
      </c>
      <c r="I462" s="251">
        <v>37502</v>
      </c>
      <c r="J462" s="250">
        <v>1</v>
      </c>
      <c r="K462" s="250">
        <v>20</v>
      </c>
      <c r="L462" s="250">
        <v>1</v>
      </c>
      <c r="M462" s="250">
        <v>1</v>
      </c>
      <c r="N462" s="250" t="s">
        <v>4013</v>
      </c>
      <c r="O462" s="252">
        <v>13</v>
      </c>
      <c r="P462" s="253">
        <f>100000/3</f>
        <v>33333.333333333336</v>
      </c>
      <c r="Q462" s="253">
        <v>0</v>
      </c>
      <c r="R462" s="253">
        <f t="shared" si="9"/>
        <v>33333.333333333336</v>
      </c>
      <c r="S462" s="253">
        <v>33400</v>
      </c>
      <c r="T462" s="253">
        <v>33400</v>
      </c>
      <c r="U462" s="253">
        <v>33400</v>
      </c>
      <c r="V462" s="253">
        <v>33471.776504297995</v>
      </c>
    </row>
    <row r="463" spans="1:22" s="204" customFormat="1" ht="15" customHeight="1" x14ac:dyDescent="0.25">
      <c r="A463" s="250" t="s">
        <v>4017</v>
      </c>
      <c r="B463" s="250">
        <v>2</v>
      </c>
      <c r="C463" s="250">
        <v>2</v>
      </c>
      <c r="D463" s="250" t="s">
        <v>4011</v>
      </c>
      <c r="E463" s="250" t="s">
        <v>4012</v>
      </c>
      <c r="F463" s="250">
        <v>274</v>
      </c>
      <c r="G463" s="250" t="s">
        <v>24</v>
      </c>
      <c r="H463" s="250">
        <v>1</v>
      </c>
      <c r="I463" s="251">
        <v>37502</v>
      </c>
      <c r="J463" s="250">
        <v>1</v>
      </c>
      <c r="K463" s="250">
        <v>20</v>
      </c>
      <c r="L463" s="250">
        <v>1</v>
      </c>
      <c r="M463" s="250">
        <v>1</v>
      </c>
      <c r="N463" s="250" t="s">
        <v>4013</v>
      </c>
      <c r="O463" s="250">
        <v>13</v>
      </c>
      <c r="P463" s="253">
        <v>33333.333333333336</v>
      </c>
      <c r="Q463" s="253">
        <v>0</v>
      </c>
      <c r="R463" s="253">
        <f t="shared" si="9"/>
        <v>33333.333333333336</v>
      </c>
      <c r="S463" s="253">
        <v>0</v>
      </c>
      <c r="T463" s="253">
        <v>0</v>
      </c>
      <c r="U463" s="253">
        <v>0</v>
      </c>
      <c r="V463" s="253">
        <v>0</v>
      </c>
    </row>
    <row r="464" spans="1:22" s="204" customFormat="1" ht="15" customHeight="1" x14ac:dyDescent="0.25">
      <c r="A464" s="250" t="s">
        <v>4017</v>
      </c>
      <c r="B464" s="250">
        <v>2</v>
      </c>
      <c r="C464" s="250">
        <v>2</v>
      </c>
      <c r="D464" s="250" t="s">
        <v>4011</v>
      </c>
      <c r="E464" s="250" t="s">
        <v>4012</v>
      </c>
      <c r="F464" s="250">
        <v>448</v>
      </c>
      <c r="G464" s="250" t="s">
        <v>24</v>
      </c>
      <c r="H464" s="250">
        <v>1</v>
      </c>
      <c r="I464" s="251">
        <v>37502</v>
      </c>
      <c r="J464" s="250">
        <v>1</v>
      </c>
      <c r="K464" s="250">
        <v>20</v>
      </c>
      <c r="L464" s="250">
        <v>1</v>
      </c>
      <c r="M464" s="250">
        <v>1</v>
      </c>
      <c r="N464" s="250" t="s">
        <v>4013</v>
      </c>
      <c r="O464" s="252">
        <v>13</v>
      </c>
      <c r="P464" s="253">
        <v>33333.333333333336</v>
      </c>
      <c r="Q464" s="253">
        <v>0</v>
      </c>
      <c r="R464" s="253">
        <f t="shared" si="9"/>
        <v>33333.333333333336</v>
      </c>
      <c r="S464" s="253">
        <v>0</v>
      </c>
      <c r="T464" s="253">
        <v>0</v>
      </c>
      <c r="U464" s="253">
        <v>0</v>
      </c>
      <c r="V464" s="253">
        <v>0</v>
      </c>
    </row>
    <row r="465" spans="1:22" s="204" customFormat="1" ht="15" customHeight="1" x14ac:dyDescent="0.25">
      <c r="A465" s="250" t="s">
        <v>4018</v>
      </c>
      <c r="B465" s="250">
        <v>2</v>
      </c>
      <c r="C465" s="250">
        <v>2</v>
      </c>
      <c r="D465" s="250" t="s">
        <v>4011</v>
      </c>
      <c r="E465" s="250" t="s">
        <v>4012</v>
      </c>
      <c r="F465" s="250">
        <v>412</v>
      </c>
      <c r="G465" s="250" t="s">
        <v>24</v>
      </c>
      <c r="H465" s="250">
        <v>1</v>
      </c>
      <c r="I465" s="251">
        <v>37502</v>
      </c>
      <c r="J465" s="250">
        <v>1</v>
      </c>
      <c r="K465" s="250">
        <v>20</v>
      </c>
      <c r="L465" s="250">
        <v>1</v>
      </c>
      <c r="M465" s="250">
        <v>1</v>
      </c>
      <c r="N465" s="250" t="s">
        <v>4013</v>
      </c>
      <c r="O465" s="250">
        <v>13</v>
      </c>
      <c r="P465" s="253">
        <v>27460.264600000002</v>
      </c>
      <c r="Q465" s="253">
        <v>0</v>
      </c>
      <c r="R465" s="253">
        <f t="shared" si="9"/>
        <v>27460.264600000002</v>
      </c>
      <c r="S465" s="253">
        <v>500</v>
      </c>
      <c r="T465" s="253">
        <v>500</v>
      </c>
      <c r="U465" s="253">
        <v>500</v>
      </c>
      <c r="V465" s="253">
        <v>501.0744985673353</v>
      </c>
    </row>
    <row r="466" spans="1:22" s="204" customFormat="1" ht="15" customHeight="1" x14ac:dyDescent="0.25">
      <c r="A466" s="250" t="s">
        <v>4010</v>
      </c>
      <c r="B466" s="250">
        <v>2</v>
      </c>
      <c r="C466" s="250">
        <v>2</v>
      </c>
      <c r="D466" s="250" t="s">
        <v>4011</v>
      </c>
      <c r="E466" s="250" t="s">
        <v>4012</v>
      </c>
      <c r="F466" s="250">
        <v>287</v>
      </c>
      <c r="G466" s="250" t="s">
        <v>24</v>
      </c>
      <c r="H466" s="250">
        <v>1</v>
      </c>
      <c r="I466" s="251">
        <v>37601</v>
      </c>
      <c r="J466" s="250">
        <v>1</v>
      </c>
      <c r="K466" s="250">
        <v>20</v>
      </c>
      <c r="L466" s="250">
        <v>1</v>
      </c>
      <c r="M466" s="250">
        <v>1</v>
      </c>
      <c r="N466" s="250" t="s">
        <v>4013</v>
      </c>
      <c r="O466" s="250">
        <v>13</v>
      </c>
      <c r="P466" s="253">
        <v>85000</v>
      </c>
      <c r="Q466" s="253">
        <v>0</v>
      </c>
      <c r="R466" s="253">
        <f t="shared" si="9"/>
        <v>85000</v>
      </c>
      <c r="S466" s="253">
        <v>0</v>
      </c>
      <c r="T466" s="253">
        <v>0</v>
      </c>
      <c r="U466" s="253">
        <v>0</v>
      </c>
      <c r="V466" s="253">
        <v>0</v>
      </c>
    </row>
    <row r="467" spans="1:22" s="204" customFormat="1" ht="15" customHeight="1" x14ac:dyDescent="0.25">
      <c r="A467" s="250" t="s">
        <v>4015</v>
      </c>
      <c r="B467" s="250">
        <v>2</v>
      </c>
      <c r="C467" s="250">
        <v>2</v>
      </c>
      <c r="D467" s="250" t="s">
        <v>4011</v>
      </c>
      <c r="E467" s="250" t="s">
        <v>4012</v>
      </c>
      <c r="F467" s="250">
        <v>448</v>
      </c>
      <c r="G467" s="250" t="s">
        <v>24</v>
      </c>
      <c r="H467" s="250">
        <v>1</v>
      </c>
      <c r="I467" s="251">
        <v>37601</v>
      </c>
      <c r="J467" s="250">
        <v>1</v>
      </c>
      <c r="K467" s="250">
        <v>20</v>
      </c>
      <c r="L467" s="250">
        <v>1</v>
      </c>
      <c r="M467" s="250">
        <v>1</v>
      </c>
      <c r="N467" s="250" t="s">
        <v>4013</v>
      </c>
      <c r="O467" s="252">
        <v>13</v>
      </c>
      <c r="P467" s="253">
        <v>20000</v>
      </c>
      <c r="Q467" s="253">
        <v>0</v>
      </c>
      <c r="R467" s="253">
        <f t="shared" si="9"/>
        <v>20000</v>
      </c>
      <c r="S467" s="253">
        <v>0</v>
      </c>
      <c r="T467" s="253">
        <v>0</v>
      </c>
      <c r="U467" s="253">
        <v>0</v>
      </c>
      <c r="V467" s="253">
        <v>0</v>
      </c>
    </row>
    <row r="468" spans="1:22" s="204" customFormat="1" ht="15" customHeight="1" x14ac:dyDescent="0.25">
      <c r="A468" s="250" t="s">
        <v>4016</v>
      </c>
      <c r="B468" s="250">
        <v>2</v>
      </c>
      <c r="C468" s="250">
        <v>2</v>
      </c>
      <c r="D468" s="250" t="s">
        <v>4011</v>
      </c>
      <c r="E468" s="250" t="s">
        <v>4012</v>
      </c>
      <c r="F468" s="250">
        <v>448</v>
      </c>
      <c r="G468" s="250" t="s">
        <v>24</v>
      </c>
      <c r="H468" s="250">
        <v>1</v>
      </c>
      <c r="I468" s="251">
        <v>37601</v>
      </c>
      <c r="J468" s="250">
        <v>1</v>
      </c>
      <c r="K468" s="250">
        <v>20</v>
      </c>
      <c r="L468" s="250">
        <v>1</v>
      </c>
      <c r="M468" s="250">
        <v>1</v>
      </c>
      <c r="N468" s="250" t="s">
        <v>4013</v>
      </c>
      <c r="O468" s="250">
        <v>13</v>
      </c>
      <c r="P468" s="253">
        <v>20000</v>
      </c>
      <c r="Q468" s="253">
        <v>0</v>
      </c>
      <c r="R468" s="253">
        <f t="shared" si="9"/>
        <v>20000</v>
      </c>
      <c r="S468" s="253">
        <v>0</v>
      </c>
      <c r="T468" s="253">
        <v>0</v>
      </c>
      <c r="U468" s="253">
        <v>0</v>
      </c>
      <c r="V468" s="253">
        <v>0</v>
      </c>
    </row>
    <row r="469" spans="1:22" s="204" customFormat="1" ht="15" customHeight="1" x14ac:dyDescent="0.25">
      <c r="A469" s="250" t="s">
        <v>4017</v>
      </c>
      <c r="B469" s="250">
        <v>2</v>
      </c>
      <c r="C469" s="250">
        <v>2</v>
      </c>
      <c r="D469" s="250" t="s">
        <v>4011</v>
      </c>
      <c r="E469" s="250" t="s">
        <v>4012</v>
      </c>
      <c r="F469" s="250">
        <v>273</v>
      </c>
      <c r="G469" s="250" t="s">
        <v>24</v>
      </c>
      <c r="H469" s="250">
        <v>1</v>
      </c>
      <c r="I469" s="251">
        <v>37601</v>
      </c>
      <c r="J469" s="250">
        <v>1</v>
      </c>
      <c r="K469" s="250">
        <v>20</v>
      </c>
      <c r="L469" s="250">
        <v>1</v>
      </c>
      <c r="M469" s="250">
        <v>1</v>
      </c>
      <c r="N469" s="250" t="s">
        <v>4013</v>
      </c>
      <c r="O469" s="250">
        <v>13</v>
      </c>
      <c r="P469" s="253">
        <v>1666.6666666666667</v>
      </c>
      <c r="Q469" s="253">
        <v>0</v>
      </c>
      <c r="R469" s="253">
        <f t="shared" si="9"/>
        <v>1666.6666666666667</v>
      </c>
      <c r="S469" s="253">
        <v>0</v>
      </c>
      <c r="T469" s="253">
        <v>0</v>
      </c>
      <c r="U469" s="253">
        <v>0</v>
      </c>
      <c r="V469" s="253">
        <v>0</v>
      </c>
    </row>
    <row r="470" spans="1:22" s="204" customFormat="1" ht="15" customHeight="1" x14ac:dyDescent="0.25">
      <c r="A470" s="250" t="s">
        <v>4017</v>
      </c>
      <c r="B470" s="250">
        <v>2</v>
      </c>
      <c r="C470" s="250">
        <v>2</v>
      </c>
      <c r="D470" s="250" t="s">
        <v>4011</v>
      </c>
      <c r="E470" s="250" t="s">
        <v>4012</v>
      </c>
      <c r="F470" s="250">
        <v>274</v>
      </c>
      <c r="G470" s="250" t="s">
        <v>24</v>
      </c>
      <c r="H470" s="250">
        <v>1</v>
      </c>
      <c r="I470" s="251">
        <v>37601</v>
      </c>
      <c r="J470" s="250">
        <v>1</v>
      </c>
      <c r="K470" s="250">
        <v>20</v>
      </c>
      <c r="L470" s="250">
        <v>1</v>
      </c>
      <c r="M470" s="250">
        <v>1</v>
      </c>
      <c r="N470" s="250" t="s">
        <v>4013</v>
      </c>
      <c r="O470" s="252">
        <v>13</v>
      </c>
      <c r="P470" s="253">
        <v>1666.6666666666667</v>
      </c>
      <c r="Q470" s="253">
        <v>0</v>
      </c>
      <c r="R470" s="253">
        <f t="shared" si="9"/>
        <v>1666.6666666666667</v>
      </c>
      <c r="S470" s="253">
        <v>0</v>
      </c>
      <c r="T470" s="253">
        <v>0</v>
      </c>
      <c r="U470" s="253">
        <v>0</v>
      </c>
      <c r="V470" s="253">
        <v>0</v>
      </c>
    </row>
    <row r="471" spans="1:22" s="204" customFormat="1" ht="15" customHeight="1" x14ac:dyDescent="0.25">
      <c r="A471" s="250" t="s">
        <v>4017</v>
      </c>
      <c r="B471" s="250">
        <v>2</v>
      </c>
      <c r="C471" s="250">
        <v>2</v>
      </c>
      <c r="D471" s="250" t="s">
        <v>4011</v>
      </c>
      <c r="E471" s="250" t="s">
        <v>4012</v>
      </c>
      <c r="F471" s="250">
        <v>448</v>
      </c>
      <c r="G471" s="250" t="s">
        <v>24</v>
      </c>
      <c r="H471" s="250">
        <v>1</v>
      </c>
      <c r="I471" s="251">
        <v>37601</v>
      </c>
      <c r="J471" s="250">
        <v>1</v>
      </c>
      <c r="K471" s="250">
        <v>20</v>
      </c>
      <c r="L471" s="250">
        <v>1</v>
      </c>
      <c r="M471" s="250">
        <v>1</v>
      </c>
      <c r="N471" s="250" t="s">
        <v>4013</v>
      </c>
      <c r="O471" s="252">
        <v>13</v>
      </c>
      <c r="P471" s="253">
        <v>1666.6666666666667</v>
      </c>
      <c r="Q471" s="253">
        <v>0</v>
      </c>
      <c r="R471" s="253">
        <f t="shared" si="9"/>
        <v>1666.6666666666667</v>
      </c>
      <c r="S471" s="253">
        <v>0</v>
      </c>
      <c r="T471" s="253">
        <v>0</v>
      </c>
      <c r="U471" s="253">
        <v>0</v>
      </c>
      <c r="V471" s="253">
        <v>0</v>
      </c>
    </row>
    <row r="472" spans="1:22" s="204" customFormat="1" ht="15" customHeight="1" x14ac:dyDescent="0.25">
      <c r="A472" s="250" t="s">
        <v>4018</v>
      </c>
      <c r="B472" s="250">
        <v>2</v>
      </c>
      <c r="C472" s="250">
        <v>2</v>
      </c>
      <c r="D472" s="250" t="s">
        <v>4011</v>
      </c>
      <c r="E472" s="250" t="s">
        <v>4012</v>
      </c>
      <c r="F472" s="250">
        <v>412</v>
      </c>
      <c r="G472" s="250" t="s">
        <v>24</v>
      </c>
      <c r="H472" s="250">
        <v>1</v>
      </c>
      <c r="I472" s="251">
        <v>37601</v>
      </c>
      <c r="J472" s="250">
        <v>1</v>
      </c>
      <c r="K472" s="250">
        <v>20</v>
      </c>
      <c r="L472" s="250">
        <v>1</v>
      </c>
      <c r="M472" s="250">
        <v>1</v>
      </c>
      <c r="N472" s="250" t="s">
        <v>4013</v>
      </c>
      <c r="O472" s="252">
        <v>13</v>
      </c>
      <c r="P472" s="253">
        <v>20303.928</v>
      </c>
      <c r="Q472" s="253">
        <v>0</v>
      </c>
      <c r="R472" s="253">
        <f t="shared" si="9"/>
        <v>20303.928</v>
      </c>
      <c r="S472" s="253">
        <v>3816</v>
      </c>
      <c r="T472" s="253">
        <v>3816</v>
      </c>
      <c r="U472" s="253">
        <v>3816</v>
      </c>
      <c r="V472" s="253">
        <v>3816</v>
      </c>
    </row>
    <row r="473" spans="1:22" s="204" customFormat="1" ht="15" customHeight="1" x14ac:dyDescent="0.25">
      <c r="A473" s="250" t="s">
        <v>4010</v>
      </c>
      <c r="B473" s="250">
        <v>2</v>
      </c>
      <c r="C473" s="250">
        <v>2</v>
      </c>
      <c r="D473" s="250" t="s">
        <v>4011</v>
      </c>
      <c r="E473" s="250" t="s">
        <v>4012</v>
      </c>
      <c r="F473" s="250">
        <v>287</v>
      </c>
      <c r="G473" s="250" t="s">
        <v>24</v>
      </c>
      <c r="H473" s="250">
        <v>1</v>
      </c>
      <c r="I473" s="251">
        <v>37801</v>
      </c>
      <c r="J473" s="250">
        <v>1</v>
      </c>
      <c r="K473" s="250">
        <v>20</v>
      </c>
      <c r="L473" s="250">
        <v>1</v>
      </c>
      <c r="M473" s="250">
        <v>1</v>
      </c>
      <c r="N473" s="250" t="s">
        <v>4013</v>
      </c>
      <c r="O473" s="252">
        <v>13</v>
      </c>
      <c r="P473" s="253">
        <v>6000</v>
      </c>
      <c r="Q473" s="253">
        <v>0</v>
      </c>
      <c r="R473" s="253">
        <f t="shared" si="9"/>
        <v>6000</v>
      </c>
      <c r="S473" s="253">
        <v>4693</v>
      </c>
      <c r="T473" s="253">
        <v>4693</v>
      </c>
      <c r="U473" s="253">
        <v>4693</v>
      </c>
      <c r="V473" s="253">
        <v>4693</v>
      </c>
    </row>
    <row r="474" spans="1:22" s="204" customFormat="1" ht="15" customHeight="1" x14ac:dyDescent="0.25">
      <c r="A474" s="250" t="s">
        <v>4014</v>
      </c>
      <c r="B474" s="250">
        <v>2</v>
      </c>
      <c r="C474" s="250">
        <v>2</v>
      </c>
      <c r="D474" s="250" t="s">
        <v>4011</v>
      </c>
      <c r="E474" s="250" t="s">
        <v>4012</v>
      </c>
      <c r="F474" s="250">
        <v>287</v>
      </c>
      <c r="G474" s="250" t="s">
        <v>24</v>
      </c>
      <c r="H474" s="250">
        <v>1</v>
      </c>
      <c r="I474" s="251">
        <v>37801</v>
      </c>
      <c r="J474" s="250">
        <v>1</v>
      </c>
      <c r="K474" s="250">
        <v>20</v>
      </c>
      <c r="L474" s="250">
        <v>1</v>
      </c>
      <c r="M474" s="250">
        <v>1</v>
      </c>
      <c r="N474" s="250" t="s">
        <v>4013</v>
      </c>
      <c r="O474" s="252">
        <v>13</v>
      </c>
      <c r="P474" s="253">
        <v>7500</v>
      </c>
      <c r="Q474" s="253">
        <v>0</v>
      </c>
      <c r="R474" s="253">
        <f t="shared" si="9"/>
        <v>7500</v>
      </c>
      <c r="S474" s="253">
        <v>460</v>
      </c>
      <c r="T474" s="253">
        <v>460</v>
      </c>
      <c r="U474" s="253">
        <v>460</v>
      </c>
      <c r="V474" s="253">
        <v>460</v>
      </c>
    </row>
    <row r="475" spans="1:22" s="204" customFormat="1" ht="15" customHeight="1" x14ac:dyDescent="0.25">
      <c r="A475" s="250" t="s">
        <v>4015</v>
      </c>
      <c r="B475" s="250">
        <v>2</v>
      </c>
      <c r="C475" s="250">
        <v>2</v>
      </c>
      <c r="D475" s="250" t="s">
        <v>4011</v>
      </c>
      <c r="E475" s="250" t="s">
        <v>4012</v>
      </c>
      <c r="F475" s="250">
        <v>448</v>
      </c>
      <c r="G475" s="250" t="s">
        <v>24</v>
      </c>
      <c r="H475" s="250">
        <v>1</v>
      </c>
      <c r="I475" s="251">
        <v>37801</v>
      </c>
      <c r="J475" s="250">
        <v>1</v>
      </c>
      <c r="K475" s="250">
        <v>20</v>
      </c>
      <c r="L475" s="250">
        <v>1</v>
      </c>
      <c r="M475" s="250">
        <v>1</v>
      </c>
      <c r="N475" s="250" t="s">
        <v>4013</v>
      </c>
      <c r="O475" s="252">
        <v>13</v>
      </c>
      <c r="P475" s="253">
        <v>0</v>
      </c>
      <c r="Q475" s="253">
        <v>0</v>
      </c>
      <c r="R475" s="253">
        <f t="shared" si="9"/>
        <v>0</v>
      </c>
      <c r="S475" s="253">
        <v>0</v>
      </c>
      <c r="T475" s="253">
        <v>0</v>
      </c>
      <c r="U475" s="253">
        <v>0</v>
      </c>
      <c r="V475" s="253">
        <v>0</v>
      </c>
    </row>
    <row r="476" spans="1:22" s="204" customFormat="1" ht="15" customHeight="1" x14ac:dyDescent="0.25">
      <c r="A476" s="250" t="s">
        <v>4010</v>
      </c>
      <c r="B476" s="250">
        <v>2</v>
      </c>
      <c r="C476" s="250">
        <v>2</v>
      </c>
      <c r="D476" s="250" t="s">
        <v>4011</v>
      </c>
      <c r="E476" s="250" t="s">
        <v>4012</v>
      </c>
      <c r="F476" s="250">
        <v>287</v>
      </c>
      <c r="G476" s="250" t="s">
        <v>24</v>
      </c>
      <c r="H476" s="250">
        <v>1</v>
      </c>
      <c r="I476" s="251">
        <v>37901</v>
      </c>
      <c r="J476" s="250">
        <v>1</v>
      </c>
      <c r="K476" s="250">
        <v>20</v>
      </c>
      <c r="L476" s="250">
        <v>1</v>
      </c>
      <c r="M476" s="250">
        <v>1</v>
      </c>
      <c r="N476" s="250" t="s">
        <v>4013</v>
      </c>
      <c r="O476" s="250">
        <v>13</v>
      </c>
      <c r="P476" s="253">
        <v>5000</v>
      </c>
      <c r="Q476" s="253">
        <v>0</v>
      </c>
      <c r="R476" s="253">
        <f t="shared" si="9"/>
        <v>5000</v>
      </c>
      <c r="S476" s="253">
        <v>260.00239999999997</v>
      </c>
      <c r="T476" s="253">
        <v>260.00239999999997</v>
      </c>
      <c r="U476" s="253">
        <v>260.00239999999997</v>
      </c>
      <c r="V476" s="253">
        <v>260.00239999999997</v>
      </c>
    </row>
    <row r="477" spans="1:22" s="204" customFormat="1" ht="15" customHeight="1" x14ac:dyDescent="0.25">
      <c r="A477" s="250" t="s">
        <v>4014</v>
      </c>
      <c r="B477" s="250">
        <v>2</v>
      </c>
      <c r="C477" s="250">
        <v>2</v>
      </c>
      <c r="D477" s="250" t="s">
        <v>4011</v>
      </c>
      <c r="E477" s="250" t="s">
        <v>4012</v>
      </c>
      <c r="F477" s="250">
        <v>287</v>
      </c>
      <c r="G477" s="250" t="s">
        <v>24</v>
      </c>
      <c r="H477" s="250">
        <v>1</v>
      </c>
      <c r="I477" s="251">
        <v>37901</v>
      </c>
      <c r="J477" s="250">
        <v>1</v>
      </c>
      <c r="K477" s="250">
        <v>20</v>
      </c>
      <c r="L477" s="250">
        <v>1</v>
      </c>
      <c r="M477" s="250">
        <v>1</v>
      </c>
      <c r="N477" s="250" t="s">
        <v>4013</v>
      </c>
      <c r="O477" s="250">
        <v>13</v>
      </c>
      <c r="P477" s="253">
        <v>11220.3634</v>
      </c>
      <c r="Q477" s="253">
        <v>0</v>
      </c>
      <c r="R477" s="253">
        <f t="shared" si="9"/>
        <v>11220.3634</v>
      </c>
      <c r="S477" s="253">
        <v>0</v>
      </c>
      <c r="T477" s="253">
        <v>0</v>
      </c>
      <c r="U477" s="253">
        <v>0</v>
      </c>
      <c r="V477" s="253">
        <v>0</v>
      </c>
    </row>
    <row r="478" spans="1:22" s="204" customFormat="1" ht="15" customHeight="1" x14ac:dyDescent="0.25">
      <c r="A478" s="250" t="s">
        <v>4015</v>
      </c>
      <c r="B478" s="250">
        <v>2</v>
      </c>
      <c r="C478" s="250">
        <v>2</v>
      </c>
      <c r="D478" s="250" t="s">
        <v>4011</v>
      </c>
      <c r="E478" s="250" t="s">
        <v>4012</v>
      </c>
      <c r="F478" s="250">
        <v>448</v>
      </c>
      <c r="G478" s="250" t="s">
        <v>24</v>
      </c>
      <c r="H478" s="250">
        <v>1</v>
      </c>
      <c r="I478" s="251">
        <v>37901</v>
      </c>
      <c r="J478" s="250">
        <v>1</v>
      </c>
      <c r="K478" s="250">
        <v>20</v>
      </c>
      <c r="L478" s="250">
        <v>1</v>
      </c>
      <c r="M478" s="250">
        <v>1</v>
      </c>
      <c r="N478" s="250" t="s">
        <v>4013</v>
      </c>
      <c r="O478" s="250">
        <v>13</v>
      </c>
      <c r="P478" s="253">
        <v>11512.7978</v>
      </c>
      <c r="Q478" s="253">
        <v>0</v>
      </c>
      <c r="R478" s="253">
        <f t="shared" si="9"/>
        <v>11512.7978</v>
      </c>
      <c r="S478" s="253">
        <v>781.01639999999986</v>
      </c>
      <c r="T478" s="253">
        <v>781.01639999999986</v>
      </c>
      <c r="U478" s="253">
        <v>781.01639999999986</v>
      </c>
      <c r="V478" s="253">
        <v>781.01639999999986</v>
      </c>
    </row>
    <row r="479" spans="1:22" s="204" customFormat="1" ht="15" customHeight="1" x14ac:dyDescent="0.25">
      <c r="A479" s="250" t="s">
        <v>4016</v>
      </c>
      <c r="B479" s="250">
        <v>2</v>
      </c>
      <c r="C479" s="250">
        <v>2</v>
      </c>
      <c r="D479" s="250" t="s">
        <v>4011</v>
      </c>
      <c r="E479" s="250" t="s">
        <v>4012</v>
      </c>
      <c r="F479" s="250">
        <v>448</v>
      </c>
      <c r="G479" s="250" t="s">
        <v>24</v>
      </c>
      <c r="H479" s="250">
        <v>1</v>
      </c>
      <c r="I479" s="251">
        <v>37901</v>
      </c>
      <c r="J479" s="250">
        <v>1</v>
      </c>
      <c r="K479" s="250">
        <v>20</v>
      </c>
      <c r="L479" s="250">
        <v>1</v>
      </c>
      <c r="M479" s="250">
        <v>1</v>
      </c>
      <c r="N479" s="250" t="s">
        <v>4013</v>
      </c>
      <c r="O479" s="250">
        <v>13</v>
      </c>
      <c r="P479" s="253">
        <v>14620.452799999999</v>
      </c>
      <c r="Q479" s="253">
        <v>0</v>
      </c>
      <c r="R479" s="253">
        <f t="shared" si="9"/>
        <v>14620.452799999999</v>
      </c>
      <c r="S479" s="253">
        <v>2322.9884000000002</v>
      </c>
      <c r="T479" s="253">
        <v>2324.9884000000002</v>
      </c>
      <c r="U479" s="253">
        <v>2324.9884000000002</v>
      </c>
      <c r="V479" s="253">
        <v>2324.9884000000002</v>
      </c>
    </row>
    <row r="480" spans="1:22" s="204" customFormat="1" ht="15" customHeight="1" x14ac:dyDescent="0.25">
      <c r="A480" s="250" t="s">
        <v>4017</v>
      </c>
      <c r="B480" s="250">
        <v>2</v>
      </c>
      <c r="C480" s="250">
        <v>2</v>
      </c>
      <c r="D480" s="250" t="s">
        <v>4011</v>
      </c>
      <c r="E480" s="250" t="s">
        <v>4012</v>
      </c>
      <c r="F480" s="250">
        <v>273</v>
      </c>
      <c r="G480" s="250" t="s">
        <v>24</v>
      </c>
      <c r="H480" s="250">
        <v>1</v>
      </c>
      <c r="I480" s="251">
        <v>37901</v>
      </c>
      <c r="J480" s="250">
        <v>1</v>
      </c>
      <c r="K480" s="250">
        <v>20</v>
      </c>
      <c r="L480" s="250">
        <v>1</v>
      </c>
      <c r="M480" s="250">
        <v>1</v>
      </c>
      <c r="N480" s="250" t="s">
        <v>4013</v>
      </c>
      <c r="O480" s="250">
        <v>13</v>
      </c>
      <c r="P480" s="253">
        <v>1666.6666666666667</v>
      </c>
      <c r="Q480" s="253">
        <v>0</v>
      </c>
      <c r="R480" s="253">
        <f t="shared" si="9"/>
        <v>1666.6666666666667</v>
      </c>
      <c r="S480" s="253">
        <v>509.33159999999998</v>
      </c>
      <c r="T480" s="253">
        <v>509.33159999999998</v>
      </c>
      <c r="U480" s="253">
        <v>509.33159999999998</v>
      </c>
      <c r="V480" s="253">
        <v>509.33159999999998</v>
      </c>
    </row>
    <row r="481" spans="1:22" s="204" customFormat="1" ht="15" customHeight="1" x14ac:dyDescent="0.25">
      <c r="A481" s="250" t="s">
        <v>4017</v>
      </c>
      <c r="B481" s="250">
        <v>2</v>
      </c>
      <c r="C481" s="250">
        <v>2</v>
      </c>
      <c r="D481" s="250" t="s">
        <v>4011</v>
      </c>
      <c r="E481" s="250" t="s">
        <v>4012</v>
      </c>
      <c r="F481" s="250">
        <v>274</v>
      </c>
      <c r="G481" s="250" t="s">
        <v>24</v>
      </c>
      <c r="H481" s="250">
        <v>1</v>
      </c>
      <c r="I481" s="251">
        <v>37901</v>
      </c>
      <c r="J481" s="250">
        <v>1</v>
      </c>
      <c r="K481" s="250">
        <v>20</v>
      </c>
      <c r="L481" s="250">
        <v>1</v>
      </c>
      <c r="M481" s="250">
        <v>1</v>
      </c>
      <c r="N481" s="250" t="s">
        <v>4013</v>
      </c>
      <c r="O481" s="252">
        <v>13</v>
      </c>
      <c r="P481" s="253">
        <v>1666.6666666666667</v>
      </c>
      <c r="Q481" s="253">
        <v>0</v>
      </c>
      <c r="R481" s="253">
        <f t="shared" si="9"/>
        <v>1666.6666666666667</v>
      </c>
      <c r="S481" s="253">
        <v>509.33159999999998</v>
      </c>
      <c r="T481" s="253">
        <v>509.33159999999998</v>
      </c>
      <c r="U481" s="253">
        <v>509.33159999999998</v>
      </c>
      <c r="V481" s="253">
        <v>509.33159999999998</v>
      </c>
    </row>
    <row r="482" spans="1:22" s="204" customFormat="1" ht="15" customHeight="1" x14ac:dyDescent="0.25">
      <c r="A482" s="250" t="s">
        <v>4017</v>
      </c>
      <c r="B482" s="250">
        <v>2</v>
      </c>
      <c r="C482" s="250">
        <v>2</v>
      </c>
      <c r="D482" s="250" t="s">
        <v>4011</v>
      </c>
      <c r="E482" s="250" t="s">
        <v>4012</v>
      </c>
      <c r="F482" s="250">
        <v>448</v>
      </c>
      <c r="G482" s="250" t="s">
        <v>24</v>
      </c>
      <c r="H482" s="250">
        <v>1</v>
      </c>
      <c r="I482" s="251">
        <v>37901</v>
      </c>
      <c r="J482" s="250">
        <v>1</v>
      </c>
      <c r="K482" s="250">
        <v>20</v>
      </c>
      <c r="L482" s="250">
        <v>1</v>
      </c>
      <c r="M482" s="250">
        <v>1</v>
      </c>
      <c r="N482" s="250" t="s">
        <v>4013</v>
      </c>
      <c r="O482" s="252">
        <v>13</v>
      </c>
      <c r="P482" s="253">
        <v>1666.6666666666667</v>
      </c>
      <c r="Q482" s="253">
        <v>0</v>
      </c>
      <c r="R482" s="253">
        <f t="shared" si="9"/>
        <v>1666.6666666666667</v>
      </c>
      <c r="S482" s="253">
        <v>509.33159999999998</v>
      </c>
      <c r="T482" s="253">
        <v>509.33159999999998</v>
      </c>
      <c r="U482" s="253">
        <v>509.33159999999998</v>
      </c>
      <c r="V482" s="253">
        <v>509.33159999999998</v>
      </c>
    </row>
    <row r="483" spans="1:22" s="204" customFormat="1" ht="15" customHeight="1" x14ac:dyDescent="0.25">
      <c r="A483" s="250" t="s">
        <v>4018</v>
      </c>
      <c r="B483" s="250">
        <v>2</v>
      </c>
      <c r="C483" s="250">
        <v>2</v>
      </c>
      <c r="D483" s="250" t="s">
        <v>4011</v>
      </c>
      <c r="E483" s="250" t="s">
        <v>4012</v>
      </c>
      <c r="F483" s="250">
        <v>412</v>
      </c>
      <c r="G483" s="250" t="s">
        <v>24</v>
      </c>
      <c r="H483" s="250">
        <v>1</v>
      </c>
      <c r="I483" s="251">
        <v>37901</v>
      </c>
      <c r="J483" s="250">
        <v>1</v>
      </c>
      <c r="K483" s="250">
        <v>20</v>
      </c>
      <c r="L483" s="250">
        <v>1</v>
      </c>
      <c r="M483" s="250">
        <v>1</v>
      </c>
      <c r="N483" s="250" t="s">
        <v>4013</v>
      </c>
      <c r="O483" s="250">
        <v>13</v>
      </c>
      <c r="P483" s="253">
        <v>1497.0062</v>
      </c>
      <c r="Q483" s="253">
        <v>0</v>
      </c>
      <c r="R483" s="253">
        <f t="shared" si="9"/>
        <v>1497.0062</v>
      </c>
      <c r="S483" s="253">
        <v>0</v>
      </c>
      <c r="T483" s="253">
        <v>0</v>
      </c>
      <c r="U483" s="253">
        <v>0</v>
      </c>
      <c r="V483" s="253">
        <v>0</v>
      </c>
    </row>
    <row r="484" spans="1:22" s="204" customFormat="1" ht="15" customHeight="1" x14ac:dyDescent="0.25">
      <c r="A484" s="250" t="s">
        <v>4010</v>
      </c>
      <c r="B484" s="250">
        <v>2</v>
      </c>
      <c r="C484" s="250">
        <v>2</v>
      </c>
      <c r="D484" s="250" t="s">
        <v>4011</v>
      </c>
      <c r="E484" s="250" t="s">
        <v>4012</v>
      </c>
      <c r="F484" s="250">
        <v>287</v>
      </c>
      <c r="G484" s="250" t="s">
        <v>24</v>
      </c>
      <c r="H484" s="250">
        <v>1</v>
      </c>
      <c r="I484" s="251">
        <v>38101</v>
      </c>
      <c r="J484" s="250">
        <v>1</v>
      </c>
      <c r="K484" s="250">
        <v>20</v>
      </c>
      <c r="L484" s="250">
        <v>1</v>
      </c>
      <c r="M484" s="250">
        <v>1</v>
      </c>
      <c r="N484" s="250" t="s">
        <v>4013</v>
      </c>
      <c r="O484" s="252">
        <v>13</v>
      </c>
      <c r="P484" s="253">
        <v>8500</v>
      </c>
      <c r="Q484" s="253">
        <v>0</v>
      </c>
      <c r="R484" s="253">
        <f t="shared" si="9"/>
        <v>8500</v>
      </c>
      <c r="S484" s="253">
        <v>0</v>
      </c>
      <c r="T484" s="253">
        <v>0</v>
      </c>
      <c r="U484" s="253">
        <v>0</v>
      </c>
      <c r="V484" s="253">
        <v>0</v>
      </c>
    </row>
    <row r="485" spans="1:22" s="204" customFormat="1" ht="15" customHeight="1" x14ac:dyDescent="0.25">
      <c r="A485" s="250" t="s">
        <v>4014</v>
      </c>
      <c r="B485" s="250">
        <v>2</v>
      </c>
      <c r="C485" s="250">
        <v>2</v>
      </c>
      <c r="D485" s="250" t="s">
        <v>4011</v>
      </c>
      <c r="E485" s="250" t="s">
        <v>4012</v>
      </c>
      <c r="F485" s="250">
        <v>287</v>
      </c>
      <c r="G485" s="250" t="s">
        <v>24</v>
      </c>
      <c r="H485" s="250">
        <v>1</v>
      </c>
      <c r="I485" s="251">
        <v>38101</v>
      </c>
      <c r="J485" s="250">
        <v>1</v>
      </c>
      <c r="K485" s="250">
        <v>20</v>
      </c>
      <c r="L485" s="250">
        <v>1</v>
      </c>
      <c r="M485" s="250">
        <v>1</v>
      </c>
      <c r="N485" s="250" t="s">
        <v>4013</v>
      </c>
      <c r="O485" s="252">
        <v>13</v>
      </c>
      <c r="P485" s="253">
        <v>15000</v>
      </c>
      <c r="Q485" s="253">
        <v>0</v>
      </c>
      <c r="R485" s="253">
        <f t="shared" si="9"/>
        <v>15000</v>
      </c>
      <c r="S485" s="253">
        <v>0</v>
      </c>
      <c r="T485" s="253">
        <v>0</v>
      </c>
      <c r="U485" s="253">
        <v>0</v>
      </c>
      <c r="V485" s="253">
        <v>0</v>
      </c>
    </row>
    <row r="486" spans="1:22" s="204" customFormat="1" ht="15" customHeight="1" x14ac:dyDescent="0.25">
      <c r="A486" s="250" t="s">
        <v>4015</v>
      </c>
      <c r="B486" s="250">
        <v>2</v>
      </c>
      <c r="C486" s="250">
        <v>2</v>
      </c>
      <c r="D486" s="250" t="s">
        <v>4011</v>
      </c>
      <c r="E486" s="250" t="s">
        <v>4012</v>
      </c>
      <c r="F486" s="250">
        <v>448</v>
      </c>
      <c r="G486" s="250" t="s">
        <v>24</v>
      </c>
      <c r="H486" s="250">
        <v>1</v>
      </c>
      <c r="I486" s="251">
        <v>38101</v>
      </c>
      <c r="J486" s="250">
        <v>1</v>
      </c>
      <c r="K486" s="250">
        <v>20</v>
      </c>
      <c r="L486" s="250">
        <v>1</v>
      </c>
      <c r="M486" s="250">
        <v>1</v>
      </c>
      <c r="N486" s="250" t="s">
        <v>4013</v>
      </c>
      <c r="O486" s="252">
        <v>13</v>
      </c>
      <c r="P486" s="253">
        <v>0</v>
      </c>
      <c r="Q486" s="253">
        <v>0</v>
      </c>
      <c r="R486" s="253">
        <f t="shared" si="9"/>
        <v>0</v>
      </c>
      <c r="S486" s="253">
        <v>0</v>
      </c>
      <c r="T486" s="253">
        <v>0</v>
      </c>
      <c r="U486" s="253">
        <v>0</v>
      </c>
      <c r="V486" s="253">
        <v>0</v>
      </c>
    </row>
    <row r="487" spans="1:22" s="204" customFormat="1" ht="15" customHeight="1" x14ac:dyDescent="0.25">
      <c r="A487" s="250" t="s">
        <v>4016</v>
      </c>
      <c r="B487" s="250">
        <v>2</v>
      </c>
      <c r="C487" s="250">
        <v>2</v>
      </c>
      <c r="D487" s="250" t="s">
        <v>4011</v>
      </c>
      <c r="E487" s="250" t="s">
        <v>4012</v>
      </c>
      <c r="F487" s="250">
        <v>448</v>
      </c>
      <c r="G487" s="250" t="s">
        <v>24</v>
      </c>
      <c r="H487" s="250">
        <v>1</v>
      </c>
      <c r="I487" s="251">
        <v>38101</v>
      </c>
      <c r="J487" s="250">
        <v>1</v>
      </c>
      <c r="K487" s="250">
        <v>20</v>
      </c>
      <c r="L487" s="250">
        <v>1</v>
      </c>
      <c r="M487" s="250">
        <v>1</v>
      </c>
      <c r="N487" s="250" t="s">
        <v>4013</v>
      </c>
      <c r="O487" s="252">
        <v>13</v>
      </c>
      <c r="P487" s="253">
        <v>0</v>
      </c>
      <c r="Q487" s="253">
        <v>0</v>
      </c>
      <c r="R487" s="253">
        <f t="shared" si="9"/>
        <v>0</v>
      </c>
      <c r="S487" s="253">
        <v>0</v>
      </c>
      <c r="T487" s="253">
        <v>0</v>
      </c>
      <c r="U487" s="253">
        <v>0</v>
      </c>
      <c r="V487" s="253">
        <v>0</v>
      </c>
    </row>
    <row r="488" spans="1:22" s="204" customFormat="1" ht="15" customHeight="1" x14ac:dyDescent="0.25">
      <c r="A488" s="250" t="s">
        <v>4010</v>
      </c>
      <c r="B488" s="250">
        <v>2</v>
      </c>
      <c r="C488" s="250">
        <v>2</v>
      </c>
      <c r="D488" s="250" t="s">
        <v>4011</v>
      </c>
      <c r="E488" s="250" t="s">
        <v>4012</v>
      </c>
      <c r="F488" s="250">
        <v>287</v>
      </c>
      <c r="G488" s="250" t="s">
        <v>24</v>
      </c>
      <c r="H488" s="250">
        <v>1</v>
      </c>
      <c r="I488" s="251">
        <v>38301</v>
      </c>
      <c r="J488" s="250">
        <v>1</v>
      </c>
      <c r="K488" s="250">
        <v>20</v>
      </c>
      <c r="L488" s="250">
        <v>1</v>
      </c>
      <c r="M488" s="250">
        <v>1</v>
      </c>
      <c r="N488" s="250" t="s">
        <v>4013</v>
      </c>
      <c r="O488" s="250">
        <v>13</v>
      </c>
      <c r="P488" s="253">
        <v>40000</v>
      </c>
      <c r="Q488" s="253">
        <v>0</v>
      </c>
      <c r="R488" s="253">
        <f t="shared" si="9"/>
        <v>40000</v>
      </c>
      <c r="S488" s="253">
        <v>0</v>
      </c>
      <c r="T488" s="253">
        <v>0</v>
      </c>
      <c r="U488" s="253">
        <v>0</v>
      </c>
      <c r="V488" s="253">
        <v>0</v>
      </c>
    </row>
    <row r="489" spans="1:22" s="204" customFormat="1" ht="15" customHeight="1" x14ac:dyDescent="0.25">
      <c r="A489" s="250" t="s">
        <v>4014</v>
      </c>
      <c r="B489" s="250">
        <v>2</v>
      </c>
      <c r="C489" s="250">
        <v>2</v>
      </c>
      <c r="D489" s="250" t="s">
        <v>4011</v>
      </c>
      <c r="E489" s="250" t="s">
        <v>4012</v>
      </c>
      <c r="F489" s="250">
        <v>287</v>
      </c>
      <c r="G489" s="250" t="s">
        <v>24</v>
      </c>
      <c r="H489" s="250">
        <v>1</v>
      </c>
      <c r="I489" s="251">
        <v>38301</v>
      </c>
      <c r="J489" s="250">
        <v>1</v>
      </c>
      <c r="K489" s="250">
        <v>20</v>
      </c>
      <c r="L489" s="250">
        <v>1</v>
      </c>
      <c r="M489" s="250">
        <v>1</v>
      </c>
      <c r="N489" s="250" t="s">
        <v>4013</v>
      </c>
      <c r="O489" s="250">
        <v>13</v>
      </c>
      <c r="P489" s="253">
        <v>105000</v>
      </c>
      <c r="Q489" s="253">
        <v>0</v>
      </c>
      <c r="R489" s="253">
        <f t="shared" si="9"/>
        <v>105000</v>
      </c>
      <c r="S489" s="253">
        <v>0</v>
      </c>
      <c r="T489" s="253">
        <v>0</v>
      </c>
      <c r="U489" s="253">
        <v>0</v>
      </c>
      <c r="V489" s="253">
        <v>0</v>
      </c>
    </row>
    <row r="490" spans="1:22" s="204" customFormat="1" ht="15" customHeight="1" x14ac:dyDescent="0.25">
      <c r="A490" s="250" t="s">
        <v>4015</v>
      </c>
      <c r="B490" s="250">
        <v>2</v>
      </c>
      <c r="C490" s="250">
        <v>2</v>
      </c>
      <c r="D490" s="250" t="s">
        <v>4011</v>
      </c>
      <c r="E490" s="250" t="s">
        <v>4012</v>
      </c>
      <c r="F490" s="250">
        <v>448</v>
      </c>
      <c r="G490" s="250" t="s">
        <v>24</v>
      </c>
      <c r="H490" s="250">
        <v>1</v>
      </c>
      <c r="I490" s="251">
        <v>38301</v>
      </c>
      <c r="J490" s="250">
        <v>1</v>
      </c>
      <c r="K490" s="250">
        <v>20</v>
      </c>
      <c r="L490" s="250">
        <v>1</v>
      </c>
      <c r="M490" s="250">
        <v>1</v>
      </c>
      <c r="N490" s="250" t="s">
        <v>4013</v>
      </c>
      <c r="O490" s="250">
        <v>13</v>
      </c>
      <c r="P490" s="253">
        <v>3951.8259999999991</v>
      </c>
      <c r="Q490" s="253">
        <v>0</v>
      </c>
      <c r="R490" s="253">
        <f t="shared" si="9"/>
        <v>3951.8259999999991</v>
      </c>
      <c r="S490" s="253">
        <v>0</v>
      </c>
      <c r="T490" s="253">
        <v>0</v>
      </c>
      <c r="U490" s="253">
        <v>0</v>
      </c>
      <c r="V490" s="253">
        <v>0</v>
      </c>
    </row>
    <row r="491" spans="1:22" s="204" customFormat="1" ht="15" customHeight="1" x14ac:dyDescent="0.25">
      <c r="A491" s="250" t="s">
        <v>4016</v>
      </c>
      <c r="B491" s="250">
        <v>2</v>
      </c>
      <c r="C491" s="250">
        <v>2</v>
      </c>
      <c r="D491" s="250" t="s">
        <v>4011</v>
      </c>
      <c r="E491" s="250" t="s">
        <v>4012</v>
      </c>
      <c r="F491" s="250">
        <v>448</v>
      </c>
      <c r="G491" s="250" t="s">
        <v>24</v>
      </c>
      <c r="H491" s="250">
        <v>1</v>
      </c>
      <c r="I491" s="251">
        <v>38301</v>
      </c>
      <c r="J491" s="250">
        <v>1</v>
      </c>
      <c r="K491" s="250">
        <v>20</v>
      </c>
      <c r="L491" s="250">
        <v>1</v>
      </c>
      <c r="M491" s="250">
        <v>1</v>
      </c>
      <c r="N491" s="250" t="s">
        <v>4013</v>
      </c>
      <c r="O491" s="250">
        <v>13</v>
      </c>
      <c r="P491" s="253">
        <v>0</v>
      </c>
      <c r="Q491" s="253">
        <v>0</v>
      </c>
      <c r="R491" s="253">
        <f t="shared" si="9"/>
        <v>0</v>
      </c>
      <c r="S491" s="253">
        <v>0</v>
      </c>
      <c r="T491" s="253">
        <v>0</v>
      </c>
      <c r="U491" s="253">
        <v>0</v>
      </c>
      <c r="V491" s="253">
        <v>0</v>
      </c>
    </row>
    <row r="492" spans="1:22" s="204" customFormat="1" ht="15" customHeight="1" x14ac:dyDescent="0.25">
      <c r="A492" s="250" t="s">
        <v>4017</v>
      </c>
      <c r="B492" s="250">
        <v>2</v>
      </c>
      <c r="C492" s="250">
        <v>2</v>
      </c>
      <c r="D492" s="250" t="s">
        <v>4011</v>
      </c>
      <c r="E492" s="250" t="s">
        <v>4012</v>
      </c>
      <c r="F492" s="250">
        <v>273</v>
      </c>
      <c r="G492" s="250" t="s">
        <v>24</v>
      </c>
      <c r="H492" s="250">
        <v>1</v>
      </c>
      <c r="I492" s="251">
        <v>38301</v>
      </c>
      <c r="J492" s="250">
        <v>1</v>
      </c>
      <c r="K492" s="250">
        <v>20</v>
      </c>
      <c r="L492" s="250">
        <v>1</v>
      </c>
      <c r="M492" s="250">
        <v>1</v>
      </c>
      <c r="N492" s="250" t="s">
        <v>4013</v>
      </c>
      <c r="O492" s="250">
        <v>13</v>
      </c>
      <c r="P492" s="253">
        <v>0</v>
      </c>
      <c r="Q492" s="253">
        <v>0</v>
      </c>
      <c r="R492" s="253">
        <f t="shared" si="9"/>
        <v>0</v>
      </c>
      <c r="S492" s="253">
        <v>0</v>
      </c>
      <c r="T492" s="253">
        <v>0</v>
      </c>
      <c r="U492" s="253">
        <v>0</v>
      </c>
      <c r="V492" s="253">
        <v>0</v>
      </c>
    </row>
    <row r="493" spans="1:22" s="204" customFormat="1" ht="15" customHeight="1" x14ac:dyDescent="0.25">
      <c r="A493" s="250" t="s">
        <v>4017</v>
      </c>
      <c r="B493" s="250">
        <v>2</v>
      </c>
      <c r="C493" s="250">
        <v>2</v>
      </c>
      <c r="D493" s="250" t="s">
        <v>4011</v>
      </c>
      <c r="E493" s="250" t="s">
        <v>4012</v>
      </c>
      <c r="F493" s="250">
        <v>274</v>
      </c>
      <c r="G493" s="250" t="s">
        <v>24</v>
      </c>
      <c r="H493" s="250">
        <v>1</v>
      </c>
      <c r="I493" s="251">
        <v>38301</v>
      </c>
      <c r="J493" s="250">
        <v>1</v>
      </c>
      <c r="K493" s="250">
        <v>20</v>
      </c>
      <c r="L493" s="250">
        <v>1</v>
      </c>
      <c r="M493" s="250">
        <v>1</v>
      </c>
      <c r="N493" s="250" t="s">
        <v>4013</v>
      </c>
      <c r="O493" s="250">
        <v>13</v>
      </c>
      <c r="P493" s="253">
        <v>0</v>
      </c>
      <c r="Q493" s="253">
        <v>0</v>
      </c>
      <c r="R493" s="253">
        <f t="shared" si="9"/>
        <v>0</v>
      </c>
      <c r="S493" s="253">
        <v>0</v>
      </c>
      <c r="T493" s="253">
        <v>0</v>
      </c>
      <c r="U493" s="253">
        <v>0</v>
      </c>
      <c r="V493" s="253">
        <v>0</v>
      </c>
    </row>
    <row r="494" spans="1:22" s="204" customFormat="1" ht="15" customHeight="1" x14ac:dyDescent="0.25">
      <c r="A494" s="250" t="s">
        <v>4017</v>
      </c>
      <c r="B494" s="250">
        <v>2</v>
      </c>
      <c r="C494" s="250">
        <v>2</v>
      </c>
      <c r="D494" s="250" t="s">
        <v>4011</v>
      </c>
      <c r="E494" s="250" t="s">
        <v>4012</v>
      </c>
      <c r="F494" s="250">
        <v>448</v>
      </c>
      <c r="G494" s="250" t="s">
        <v>24</v>
      </c>
      <c r="H494" s="250">
        <v>1</v>
      </c>
      <c r="I494" s="251">
        <v>38301</v>
      </c>
      <c r="J494" s="250">
        <v>1</v>
      </c>
      <c r="K494" s="250">
        <v>20</v>
      </c>
      <c r="L494" s="250">
        <v>1</v>
      </c>
      <c r="M494" s="250">
        <v>1</v>
      </c>
      <c r="N494" s="250" t="s">
        <v>4013</v>
      </c>
      <c r="O494" s="250">
        <v>13</v>
      </c>
      <c r="P494" s="253">
        <v>0</v>
      </c>
      <c r="Q494" s="253">
        <v>0</v>
      </c>
      <c r="R494" s="253">
        <f t="shared" si="9"/>
        <v>0</v>
      </c>
      <c r="S494" s="253">
        <v>0</v>
      </c>
      <c r="T494" s="253">
        <v>0</v>
      </c>
      <c r="U494" s="253">
        <v>0</v>
      </c>
      <c r="V494" s="253">
        <v>0</v>
      </c>
    </row>
    <row r="495" spans="1:22" s="204" customFormat="1" ht="15" customHeight="1" x14ac:dyDescent="0.25">
      <c r="A495" s="250" t="s">
        <v>4018</v>
      </c>
      <c r="B495" s="250">
        <v>2</v>
      </c>
      <c r="C495" s="250">
        <v>2</v>
      </c>
      <c r="D495" s="250" t="s">
        <v>4011</v>
      </c>
      <c r="E495" s="250" t="s">
        <v>4012</v>
      </c>
      <c r="F495" s="250">
        <v>412</v>
      </c>
      <c r="G495" s="250" t="s">
        <v>24</v>
      </c>
      <c r="H495" s="250">
        <v>1</v>
      </c>
      <c r="I495" s="251">
        <v>38301</v>
      </c>
      <c r="J495" s="250">
        <v>1</v>
      </c>
      <c r="K495" s="250">
        <v>20</v>
      </c>
      <c r="L495" s="250">
        <v>1</v>
      </c>
      <c r="M495" s="250">
        <v>1</v>
      </c>
      <c r="N495" s="250" t="s">
        <v>4013</v>
      </c>
      <c r="O495" s="252">
        <v>13</v>
      </c>
      <c r="P495" s="253">
        <v>9565.6677999999993</v>
      </c>
      <c r="Q495" s="253">
        <v>0</v>
      </c>
      <c r="R495" s="253">
        <f t="shared" si="9"/>
        <v>9565.6677999999993</v>
      </c>
      <c r="S495" s="253">
        <v>0</v>
      </c>
      <c r="T495" s="253">
        <v>0</v>
      </c>
      <c r="U495" s="253">
        <v>0</v>
      </c>
      <c r="V495" s="253">
        <v>0</v>
      </c>
    </row>
    <row r="496" spans="1:22" s="204" customFormat="1" ht="15" customHeight="1" x14ac:dyDescent="0.25">
      <c r="A496" s="250" t="s">
        <v>4014</v>
      </c>
      <c r="B496" s="250">
        <v>2</v>
      </c>
      <c r="C496" s="250">
        <v>2</v>
      </c>
      <c r="D496" s="250" t="s">
        <v>4011</v>
      </c>
      <c r="E496" s="250" t="s">
        <v>4012</v>
      </c>
      <c r="F496" s="250">
        <v>287</v>
      </c>
      <c r="G496" s="250" t="s">
        <v>24</v>
      </c>
      <c r="H496" s="250">
        <v>1</v>
      </c>
      <c r="I496" s="251">
        <v>39201</v>
      </c>
      <c r="J496" s="250">
        <v>1</v>
      </c>
      <c r="K496" s="250">
        <v>20</v>
      </c>
      <c r="L496" s="250">
        <v>1</v>
      </c>
      <c r="M496" s="250">
        <v>1</v>
      </c>
      <c r="N496" s="250" t="s">
        <v>4013</v>
      </c>
      <c r="O496" s="252">
        <v>13</v>
      </c>
      <c r="P496" s="253">
        <v>4181285.5808547102</v>
      </c>
      <c r="Q496" s="253">
        <v>0</v>
      </c>
      <c r="R496" s="253">
        <f t="shared" si="9"/>
        <v>4181285.5808547102</v>
      </c>
      <c r="S496" s="253">
        <v>22939.39</v>
      </c>
      <c r="T496" s="253">
        <v>22939.39</v>
      </c>
      <c r="U496" s="253">
        <v>22939.39</v>
      </c>
      <c r="V496" s="253">
        <v>22939.39</v>
      </c>
    </row>
    <row r="497" spans="1:22" s="204" customFormat="1" ht="15" customHeight="1" x14ac:dyDescent="0.25">
      <c r="A497" s="250" t="s">
        <v>4016</v>
      </c>
      <c r="B497" s="250">
        <v>2</v>
      </c>
      <c r="C497" s="250">
        <v>2</v>
      </c>
      <c r="D497" s="250" t="s">
        <v>4011</v>
      </c>
      <c r="E497" s="250" t="s">
        <v>4012</v>
      </c>
      <c r="F497" s="250">
        <v>448</v>
      </c>
      <c r="G497" s="250" t="s">
        <v>24</v>
      </c>
      <c r="H497" s="250">
        <v>1</v>
      </c>
      <c r="I497" s="251">
        <v>39201</v>
      </c>
      <c r="J497" s="250">
        <v>1</v>
      </c>
      <c r="K497" s="250">
        <v>20</v>
      </c>
      <c r="L497" s="250">
        <v>1</v>
      </c>
      <c r="M497" s="250">
        <v>1</v>
      </c>
      <c r="N497" s="250" t="s">
        <v>4013</v>
      </c>
      <c r="O497" s="252">
        <v>13</v>
      </c>
      <c r="P497" s="253">
        <v>0</v>
      </c>
      <c r="Q497" s="253">
        <v>0</v>
      </c>
      <c r="R497" s="253">
        <f t="shared" si="9"/>
        <v>0</v>
      </c>
      <c r="S497" s="253">
        <v>0</v>
      </c>
      <c r="T497" s="253">
        <v>0</v>
      </c>
      <c r="U497" s="253">
        <v>0</v>
      </c>
      <c r="V497" s="253">
        <v>0</v>
      </c>
    </row>
    <row r="498" spans="1:22" s="204" customFormat="1" ht="15" customHeight="1" x14ac:dyDescent="0.25">
      <c r="A498" s="250" t="s">
        <v>4016</v>
      </c>
      <c r="B498" s="250">
        <v>2</v>
      </c>
      <c r="C498" s="250">
        <v>2</v>
      </c>
      <c r="D498" s="250" t="s">
        <v>4011</v>
      </c>
      <c r="E498" s="250" t="s">
        <v>4012</v>
      </c>
      <c r="F498" s="250">
        <v>448</v>
      </c>
      <c r="G498" s="250" t="s">
        <v>24</v>
      </c>
      <c r="H498" s="250">
        <v>1</v>
      </c>
      <c r="I498" s="251">
        <v>39201</v>
      </c>
      <c r="J498" s="250">
        <v>1</v>
      </c>
      <c r="K498" s="250">
        <v>20</v>
      </c>
      <c r="L498" s="250">
        <v>1</v>
      </c>
      <c r="M498" s="250">
        <v>1</v>
      </c>
      <c r="N498" s="250" t="s">
        <v>4013</v>
      </c>
      <c r="O498" s="252">
        <v>13</v>
      </c>
      <c r="P498" s="253">
        <v>12065.720000000001</v>
      </c>
      <c r="Q498" s="253">
        <v>0</v>
      </c>
      <c r="R498" s="253">
        <f t="shared" si="9"/>
        <v>12065.720000000001</v>
      </c>
      <c r="S498" s="253">
        <v>0</v>
      </c>
      <c r="T498" s="253">
        <v>0</v>
      </c>
      <c r="U498" s="253">
        <v>0</v>
      </c>
      <c r="V498" s="253">
        <v>0</v>
      </c>
    </row>
    <row r="499" spans="1:22" s="204" customFormat="1" ht="15" customHeight="1" x14ac:dyDescent="0.25">
      <c r="A499" s="250" t="s">
        <v>4017</v>
      </c>
      <c r="B499" s="250">
        <v>2</v>
      </c>
      <c r="C499" s="250">
        <v>2</v>
      </c>
      <c r="D499" s="250" t="s">
        <v>4011</v>
      </c>
      <c r="E499" s="250" t="s">
        <v>4012</v>
      </c>
      <c r="F499" s="250">
        <v>273</v>
      </c>
      <c r="G499" s="250" t="s">
        <v>24</v>
      </c>
      <c r="H499" s="250">
        <v>1</v>
      </c>
      <c r="I499" s="251">
        <v>39201</v>
      </c>
      <c r="J499" s="250">
        <v>1</v>
      </c>
      <c r="K499" s="250">
        <v>20</v>
      </c>
      <c r="L499" s="250">
        <v>1</v>
      </c>
      <c r="M499" s="250">
        <v>1</v>
      </c>
      <c r="N499" s="250" t="s">
        <v>4013</v>
      </c>
      <c r="O499" s="250">
        <v>13</v>
      </c>
      <c r="P499" s="253">
        <v>1000</v>
      </c>
      <c r="Q499" s="253">
        <v>0</v>
      </c>
      <c r="R499" s="253">
        <f t="shared" si="9"/>
        <v>1000</v>
      </c>
      <c r="S499" s="253">
        <v>0</v>
      </c>
      <c r="T499" s="253">
        <v>0</v>
      </c>
      <c r="U499" s="253">
        <v>0</v>
      </c>
      <c r="V499" s="253">
        <v>0</v>
      </c>
    </row>
    <row r="500" spans="1:22" s="204" customFormat="1" ht="15" customHeight="1" x14ac:dyDescent="0.25">
      <c r="A500" s="250" t="s">
        <v>4017</v>
      </c>
      <c r="B500" s="250">
        <v>2</v>
      </c>
      <c r="C500" s="250">
        <v>2</v>
      </c>
      <c r="D500" s="250" t="s">
        <v>4011</v>
      </c>
      <c r="E500" s="250" t="s">
        <v>4012</v>
      </c>
      <c r="F500" s="250">
        <v>274</v>
      </c>
      <c r="G500" s="250" t="s">
        <v>24</v>
      </c>
      <c r="H500" s="250">
        <v>1</v>
      </c>
      <c r="I500" s="251">
        <v>39201</v>
      </c>
      <c r="J500" s="250">
        <v>1</v>
      </c>
      <c r="K500" s="250">
        <v>20</v>
      </c>
      <c r="L500" s="250">
        <v>1</v>
      </c>
      <c r="M500" s="250">
        <v>1</v>
      </c>
      <c r="N500" s="250" t="s">
        <v>4013</v>
      </c>
      <c r="O500" s="252">
        <v>13</v>
      </c>
      <c r="P500" s="253">
        <v>1000</v>
      </c>
      <c r="Q500" s="253">
        <v>0</v>
      </c>
      <c r="R500" s="253">
        <f t="shared" si="9"/>
        <v>1000</v>
      </c>
      <c r="S500" s="253">
        <v>0</v>
      </c>
      <c r="T500" s="253">
        <v>0</v>
      </c>
      <c r="U500" s="253">
        <v>0</v>
      </c>
      <c r="V500" s="253">
        <v>0</v>
      </c>
    </row>
    <row r="501" spans="1:22" s="204" customFormat="1" ht="15" customHeight="1" x14ac:dyDescent="0.25">
      <c r="A501" s="250" t="s">
        <v>4017</v>
      </c>
      <c r="B501" s="250">
        <v>2</v>
      </c>
      <c r="C501" s="250">
        <v>2</v>
      </c>
      <c r="D501" s="250" t="s">
        <v>4011</v>
      </c>
      <c r="E501" s="250" t="s">
        <v>4012</v>
      </c>
      <c r="F501" s="250">
        <v>448</v>
      </c>
      <c r="G501" s="250" t="s">
        <v>24</v>
      </c>
      <c r="H501" s="250">
        <v>1</v>
      </c>
      <c r="I501" s="251">
        <v>39201</v>
      </c>
      <c r="J501" s="250">
        <v>1</v>
      </c>
      <c r="K501" s="250">
        <v>20</v>
      </c>
      <c r="L501" s="250">
        <v>1</v>
      </c>
      <c r="M501" s="250">
        <v>1</v>
      </c>
      <c r="N501" s="250" t="s">
        <v>4013</v>
      </c>
      <c r="O501" s="252">
        <v>13</v>
      </c>
      <c r="P501" s="253">
        <v>1000</v>
      </c>
      <c r="Q501" s="253">
        <v>0</v>
      </c>
      <c r="R501" s="253">
        <f t="shared" si="9"/>
        <v>1000</v>
      </c>
      <c r="S501" s="253">
        <v>0</v>
      </c>
      <c r="T501" s="253">
        <v>0</v>
      </c>
      <c r="U501" s="253">
        <v>0</v>
      </c>
      <c r="V501" s="253">
        <v>0</v>
      </c>
    </row>
    <row r="502" spans="1:22" s="204" customFormat="1" ht="15" customHeight="1" x14ac:dyDescent="0.25">
      <c r="A502" s="250" t="s">
        <v>4014</v>
      </c>
      <c r="B502" s="250">
        <v>2</v>
      </c>
      <c r="C502" s="250">
        <v>2</v>
      </c>
      <c r="D502" s="250" t="s">
        <v>4011</v>
      </c>
      <c r="E502" s="250" t="s">
        <v>4012</v>
      </c>
      <c r="F502" s="250">
        <v>287</v>
      </c>
      <c r="G502" s="250" t="s">
        <v>24</v>
      </c>
      <c r="H502" s="250">
        <v>1</v>
      </c>
      <c r="I502" s="251">
        <v>39501</v>
      </c>
      <c r="J502" s="250">
        <v>1</v>
      </c>
      <c r="K502" s="250">
        <v>20</v>
      </c>
      <c r="L502" s="250">
        <v>1</v>
      </c>
      <c r="M502" s="250">
        <v>1</v>
      </c>
      <c r="N502" s="250" t="s">
        <v>4013</v>
      </c>
      <c r="O502" s="250">
        <v>13</v>
      </c>
      <c r="P502" s="253">
        <v>60000</v>
      </c>
      <c r="Q502" s="253">
        <v>1500000</v>
      </c>
      <c r="R502" s="253">
        <f t="shared" si="9"/>
        <v>1560000</v>
      </c>
      <c r="S502" s="253">
        <v>3739.61</v>
      </c>
      <c r="T502" s="253">
        <v>3739.61</v>
      </c>
      <c r="U502" s="253">
        <v>3739.61</v>
      </c>
      <c r="V502" s="253">
        <v>3739.61</v>
      </c>
    </row>
    <row r="503" spans="1:22" s="204" customFormat="1" ht="15" customHeight="1" x14ac:dyDescent="0.25">
      <c r="A503" s="250" t="s">
        <v>4017</v>
      </c>
      <c r="B503" s="250">
        <v>2</v>
      </c>
      <c r="C503" s="250">
        <v>2</v>
      </c>
      <c r="D503" s="250" t="s">
        <v>4011</v>
      </c>
      <c r="E503" s="250" t="s">
        <v>4012</v>
      </c>
      <c r="F503" s="250">
        <v>273</v>
      </c>
      <c r="G503" s="250" t="s">
        <v>24</v>
      </c>
      <c r="H503" s="250">
        <v>1</v>
      </c>
      <c r="I503" s="251">
        <v>39601</v>
      </c>
      <c r="J503" s="250">
        <v>1</v>
      </c>
      <c r="K503" s="250">
        <v>20</v>
      </c>
      <c r="L503" s="250">
        <v>1</v>
      </c>
      <c r="M503" s="250">
        <v>1</v>
      </c>
      <c r="N503" s="250" t="s">
        <v>4013</v>
      </c>
      <c r="O503" s="250">
        <v>13</v>
      </c>
      <c r="P503" s="253">
        <f>1375.41/3</f>
        <v>458.47</v>
      </c>
      <c r="Q503" s="253">
        <v>0</v>
      </c>
      <c r="R503" s="253">
        <f t="shared" si="9"/>
        <v>458.47</v>
      </c>
      <c r="S503" s="253">
        <v>0</v>
      </c>
      <c r="T503" s="253">
        <v>0</v>
      </c>
      <c r="U503" s="253">
        <v>0</v>
      </c>
      <c r="V503" s="253">
        <v>0</v>
      </c>
    </row>
    <row r="504" spans="1:22" s="204" customFormat="1" ht="15" customHeight="1" x14ac:dyDescent="0.25">
      <c r="A504" s="250" t="s">
        <v>4017</v>
      </c>
      <c r="B504" s="250">
        <v>2</v>
      </c>
      <c r="C504" s="250">
        <v>2</v>
      </c>
      <c r="D504" s="250" t="s">
        <v>4011</v>
      </c>
      <c r="E504" s="250" t="s">
        <v>4012</v>
      </c>
      <c r="F504" s="250">
        <v>274</v>
      </c>
      <c r="G504" s="250" t="s">
        <v>24</v>
      </c>
      <c r="H504" s="250">
        <v>1</v>
      </c>
      <c r="I504" s="251">
        <v>39601</v>
      </c>
      <c r="J504" s="250">
        <v>1</v>
      </c>
      <c r="K504" s="250">
        <v>20</v>
      </c>
      <c r="L504" s="250">
        <v>1</v>
      </c>
      <c r="M504" s="250">
        <v>1</v>
      </c>
      <c r="N504" s="250" t="s">
        <v>4013</v>
      </c>
      <c r="O504" s="252">
        <v>13</v>
      </c>
      <c r="P504" s="253">
        <v>458.47</v>
      </c>
      <c r="Q504" s="253">
        <v>0</v>
      </c>
      <c r="R504" s="253">
        <f t="shared" si="9"/>
        <v>458.47</v>
      </c>
      <c r="S504" s="253">
        <v>0</v>
      </c>
      <c r="T504" s="253">
        <v>0</v>
      </c>
      <c r="U504" s="253">
        <v>0</v>
      </c>
      <c r="V504" s="253">
        <v>0</v>
      </c>
    </row>
    <row r="505" spans="1:22" s="204" customFormat="1" ht="15" customHeight="1" x14ac:dyDescent="0.25">
      <c r="A505" s="250" t="s">
        <v>4017</v>
      </c>
      <c r="B505" s="250">
        <v>2</v>
      </c>
      <c r="C505" s="250">
        <v>2</v>
      </c>
      <c r="D505" s="250" t="s">
        <v>4011</v>
      </c>
      <c r="E505" s="250" t="s">
        <v>4012</v>
      </c>
      <c r="F505" s="250">
        <v>448</v>
      </c>
      <c r="G505" s="250" t="s">
        <v>24</v>
      </c>
      <c r="H505" s="250">
        <v>1</v>
      </c>
      <c r="I505" s="251">
        <v>39601</v>
      </c>
      <c r="J505" s="250">
        <v>1</v>
      </c>
      <c r="K505" s="250">
        <v>20</v>
      </c>
      <c r="L505" s="250">
        <v>1</v>
      </c>
      <c r="M505" s="250">
        <v>1</v>
      </c>
      <c r="N505" s="250" t="s">
        <v>4013</v>
      </c>
      <c r="O505" s="252">
        <v>13</v>
      </c>
      <c r="P505" s="253">
        <v>458.47</v>
      </c>
      <c r="Q505" s="253">
        <v>0</v>
      </c>
      <c r="R505" s="253">
        <f t="shared" si="9"/>
        <v>458.47</v>
      </c>
      <c r="S505" s="253">
        <v>0</v>
      </c>
      <c r="T505" s="253">
        <v>0</v>
      </c>
      <c r="U505" s="253">
        <v>0</v>
      </c>
      <c r="V505" s="253">
        <v>0</v>
      </c>
    </row>
    <row r="506" spans="1:22" s="204" customFormat="1" ht="15" customHeight="1" x14ac:dyDescent="0.25">
      <c r="A506" s="250" t="s">
        <v>4014</v>
      </c>
      <c r="B506" s="250">
        <v>2</v>
      </c>
      <c r="C506" s="250">
        <v>2</v>
      </c>
      <c r="D506" s="250" t="s">
        <v>4011</v>
      </c>
      <c r="E506" s="250" t="s">
        <v>4012</v>
      </c>
      <c r="F506" s="250">
        <v>287</v>
      </c>
      <c r="G506" s="250" t="s">
        <v>24</v>
      </c>
      <c r="H506" s="250">
        <v>1</v>
      </c>
      <c r="I506" s="251">
        <v>39801</v>
      </c>
      <c r="J506" s="250">
        <v>1</v>
      </c>
      <c r="K506" s="250">
        <v>20</v>
      </c>
      <c r="L506" s="250">
        <v>1</v>
      </c>
      <c r="M506" s="250">
        <v>1</v>
      </c>
      <c r="N506" s="250" t="s">
        <v>4013</v>
      </c>
      <c r="O506" s="250">
        <v>13</v>
      </c>
      <c r="P506" s="253">
        <v>700000</v>
      </c>
      <c r="Q506" s="253">
        <v>0</v>
      </c>
      <c r="R506" s="253">
        <f t="shared" si="9"/>
        <v>700000</v>
      </c>
      <c r="S506" s="253">
        <v>273999.39</v>
      </c>
      <c r="T506" s="253">
        <v>321481.21999999997</v>
      </c>
      <c r="U506" s="253">
        <v>321481.21999999997</v>
      </c>
      <c r="V506" s="253">
        <v>258825.09</v>
      </c>
    </row>
    <row r="507" spans="1:22" s="204" customFormat="1" ht="15" customHeight="1" x14ac:dyDescent="0.25">
      <c r="A507" s="250" t="s">
        <v>4014</v>
      </c>
      <c r="B507" s="250">
        <v>2</v>
      </c>
      <c r="C507" s="250">
        <v>2</v>
      </c>
      <c r="D507" s="250" t="s">
        <v>4011</v>
      </c>
      <c r="E507" s="250" t="s">
        <v>4012</v>
      </c>
      <c r="F507" s="250">
        <v>287</v>
      </c>
      <c r="G507" s="250" t="s">
        <v>24</v>
      </c>
      <c r="H507" s="250">
        <v>1</v>
      </c>
      <c r="I507" s="251">
        <v>42401</v>
      </c>
      <c r="J507" s="250">
        <v>1</v>
      </c>
      <c r="K507" s="250">
        <v>20</v>
      </c>
      <c r="L507" s="250">
        <v>1</v>
      </c>
      <c r="M507" s="250">
        <v>1</v>
      </c>
      <c r="N507" s="250" t="s">
        <v>4013</v>
      </c>
      <c r="O507" s="252">
        <v>13</v>
      </c>
      <c r="P507" s="253">
        <v>0</v>
      </c>
      <c r="Q507" s="253">
        <v>2162000</v>
      </c>
      <c r="R507" s="253">
        <f t="shared" si="9"/>
        <v>2162000</v>
      </c>
      <c r="S507" s="253">
        <v>2161999.6800000002</v>
      </c>
      <c r="T507" s="253">
        <v>2161999.6800000002</v>
      </c>
      <c r="U507" s="253">
        <v>2161999.6800000002</v>
      </c>
      <c r="V507" s="253">
        <v>2161999.6800000002</v>
      </c>
    </row>
    <row r="508" spans="1:22" s="204" customFormat="1" ht="15" customHeight="1" x14ac:dyDescent="0.25">
      <c r="A508" s="260">
        <v>4121500200</v>
      </c>
      <c r="B508" s="250">
        <v>2</v>
      </c>
      <c r="C508" s="250">
        <v>2</v>
      </c>
      <c r="D508" s="250" t="s">
        <v>4011</v>
      </c>
      <c r="E508" s="250" t="s">
        <v>4012</v>
      </c>
      <c r="F508" s="250">
        <v>287</v>
      </c>
      <c r="G508" s="250" t="s">
        <v>24</v>
      </c>
      <c r="H508" s="250">
        <v>1</v>
      </c>
      <c r="I508" s="251">
        <v>56501</v>
      </c>
      <c r="J508" s="250">
        <v>2</v>
      </c>
      <c r="K508" s="250">
        <v>20</v>
      </c>
      <c r="L508" s="250">
        <v>1</v>
      </c>
      <c r="M508" s="250">
        <v>1</v>
      </c>
      <c r="N508" s="250" t="s">
        <v>4013</v>
      </c>
      <c r="O508" s="250">
        <v>13</v>
      </c>
      <c r="P508" s="253">
        <v>0</v>
      </c>
      <c r="Q508" s="253">
        <v>0</v>
      </c>
      <c r="R508" s="253">
        <f t="shared" si="9"/>
        <v>0</v>
      </c>
      <c r="S508" s="253">
        <v>0</v>
      </c>
      <c r="T508" s="253">
        <v>0</v>
      </c>
      <c r="U508" s="253">
        <v>0</v>
      </c>
      <c r="V508" s="253">
        <v>0</v>
      </c>
    </row>
    <row r="509" spans="1:22" s="204" customFormat="1" ht="15" customHeight="1" x14ac:dyDescent="0.25">
      <c r="A509" s="250" t="s">
        <v>4015</v>
      </c>
      <c r="B509" s="250">
        <v>2</v>
      </c>
      <c r="C509" s="250">
        <v>2</v>
      </c>
      <c r="D509" s="250" t="s">
        <v>4011</v>
      </c>
      <c r="E509" s="250" t="s">
        <v>4012</v>
      </c>
      <c r="F509" s="250">
        <v>448</v>
      </c>
      <c r="G509" s="250" t="s">
        <v>24</v>
      </c>
      <c r="H509" s="250">
        <v>1</v>
      </c>
      <c r="I509" s="251">
        <v>61408</v>
      </c>
      <c r="J509" s="250">
        <v>2</v>
      </c>
      <c r="K509" s="250">
        <v>20</v>
      </c>
      <c r="L509" s="250">
        <v>2</v>
      </c>
      <c r="M509" s="250">
        <v>5</v>
      </c>
      <c r="N509" s="250" t="s">
        <v>4019</v>
      </c>
      <c r="O509" s="250">
        <v>13</v>
      </c>
      <c r="P509" s="253">
        <v>15000000</v>
      </c>
      <c r="Q509" s="253">
        <v>0</v>
      </c>
      <c r="R509" s="253">
        <f t="shared" si="9"/>
        <v>15000000</v>
      </c>
      <c r="S509" s="253">
        <v>0</v>
      </c>
      <c r="T509" s="253">
        <v>0</v>
      </c>
      <c r="U509" s="253">
        <v>0</v>
      </c>
      <c r="V509" s="253">
        <v>0</v>
      </c>
    </row>
    <row r="510" spans="1:22" s="204" customFormat="1" ht="15" customHeight="1" x14ac:dyDescent="0.25">
      <c r="A510" s="250" t="s">
        <v>4016</v>
      </c>
      <c r="B510" s="250">
        <v>2</v>
      </c>
      <c r="C510" s="250">
        <v>2</v>
      </c>
      <c r="D510" s="250" t="s">
        <v>4011</v>
      </c>
      <c r="E510" s="250" t="s">
        <v>4012</v>
      </c>
      <c r="F510" s="250">
        <v>448</v>
      </c>
      <c r="G510" s="250" t="s">
        <v>24</v>
      </c>
      <c r="H510" s="250">
        <v>1</v>
      </c>
      <c r="I510" s="251">
        <v>61408</v>
      </c>
      <c r="J510" s="250">
        <v>2</v>
      </c>
      <c r="K510" s="250">
        <v>20</v>
      </c>
      <c r="L510" s="250">
        <v>2</v>
      </c>
      <c r="M510" s="250">
        <v>5</v>
      </c>
      <c r="N510" s="250" t="s">
        <v>4020</v>
      </c>
      <c r="O510" s="250">
        <v>13</v>
      </c>
      <c r="P510" s="253">
        <v>27918755</v>
      </c>
      <c r="Q510" s="253">
        <v>0</v>
      </c>
      <c r="R510" s="253">
        <f t="shared" si="9"/>
        <v>27918755</v>
      </c>
      <c r="S510" s="253">
        <v>0</v>
      </c>
      <c r="T510" s="253">
        <v>0</v>
      </c>
      <c r="U510" s="253">
        <v>0</v>
      </c>
      <c r="V510" s="253">
        <v>0</v>
      </c>
    </row>
    <row r="511" spans="1:22" s="204" customFormat="1" ht="15" customHeight="1" x14ac:dyDescent="0.25">
      <c r="A511" s="260">
        <v>4121500500</v>
      </c>
      <c r="B511" s="250">
        <v>2</v>
      </c>
      <c r="C511" s="250">
        <v>2</v>
      </c>
      <c r="D511" s="250" t="s">
        <v>4011</v>
      </c>
      <c r="E511" s="250" t="s">
        <v>4012</v>
      </c>
      <c r="F511" s="250">
        <v>448</v>
      </c>
      <c r="G511" s="250" t="s">
        <v>24</v>
      </c>
      <c r="H511" s="250">
        <v>1</v>
      </c>
      <c r="I511" s="251">
        <v>61408</v>
      </c>
      <c r="J511" s="250">
        <v>2</v>
      </c>
      <c r="K511" s="250">
        <v>20</v>
      </c>
      <c r="L511" s="250">
        <v>1</v>
      </c>
      <c r="M511" s="250">
        <v>2</v>
      </c>
      <c r="N511" s="250" t="s">
        <v>4021</v>
      </c>
      <c r="O511" s="250">
        <v>13</v>
      </c>
      <c r="P511" s="253">
        <v>32000000</v>
      </c>
      <c r="Q511" s="253">
        <v>0</v>
      </c>
      <c r="R511" s="253">
        <f t="shared" si="9"/>
        <v>32000000</v>
      </c>
      <c r="S511" s="253">
        <v>0</v>
      </c>
      <c r="T511" s="253">
        <v>0</v>
      </c>
      <c r="U511" s="253">
        <v>0</v>
      </c>
      <c r="V511" s="253">
        <v>0</v>
      </c>
    </row>
    <row r="512" spans="1:22" s="204" customFormat="1" ht="15" customHeight="1" x14ac:dyDescent="0.25">
      <c r="A512" s="250" t="s">
        <v>4016</v>
      </c>
      <c r="B512" s="250">
        <v>2</v>
      </c>
      <c r="C512" s="250">
        <v>2</v>
      </c>
      <c r="D512" s="250" t="s">
        <v>4011</v>
      </c>
      <c r="E512" s="250" t="s">
        <v>4012</v>
      </c>
      <c r="F512" s="250">
        <v>448</v>
      </c>
      <c r="G512" s="250" t="s">
        <v>24</v>
      </c>
      <c r="H512" s="250">
        <v>1</v>
      </c>
      <c r="I512" s="251">
        <v>61408</v>
      </c>
      <c r="J512" s="250">
        <v>2</v>
      </c>
      <c r="K512" s="250">
        <v>20</v>
      </c>
      <c r="L512" s="250">
        <v>1</v>
      </c>
      <c r="M512" s="250">
        <v>2</v>
      </c>
      <c r="N512" s="250" t="s">
        <v>4021</v>
      </c>
      <c r="O512" s="250">
        <v>13</v>
      </c>
      <c r="P512" s="253">
        <v>46479942</v>
      </c>
      <c r="Q512" s="253">
        <v>0</v>
      </c>
      <c r="R512" s="253">
        <f t="shared" si="9"/>
        <v>46479942</v>
      </c>
      <c r="S512" s="253">
        <v>1978523.84</v>
      </c>
      <c r="T512" s="253">
        <v>1978523.84</v>
      </c>
      <c r="U512" s="253">
        <v>1978523.84</v>
      </c>
      <c r="V512" s="253">
        <v>1978523.84</v>
      </c>
    </row>
    <row r="513" spans="1:22" s="204" customFormat="1" ht="15" customHeight="1" x14ac:dyDescent="0.25">
      <c r="A513" s="250" t="s">
        <v>4016</v>
      </c>
      <c r="B513" s="250">
        <v>2</v>
      </c>
      <c r="C513" s="250">
        <v>2</v>
      </c>
      <c r="D513" s="250" t="s">
        <v>4011</v>
      </c>
      <c r="E513" s="250" t="s">
        <v>4012</v>
      </c>
      <c r="F513" s="250">
        <v>448</v>
      </c>
      <c r="G513" s="250" t="s">
        <v>24</v>
      </c>
      <c r="H513" s="250">
        <v>1</v>
      </c>
      <c r="I513" s="251">
        <v>61408</v>
      </c>
      <c r="J513" s="250">
        <v>2</v>
      </c>
      <c r="K513" s="250">
        <v>20</v>
      </c>
      <c r="L513" s="250">
        <v>2</v>
      </c>
      <c r="M513" s="250">
        <v>5</v>
      </c>
      <c r="N513" s="250" t="s">
        <v>4022</v>
      </c>
      <c r="O513" s="250">
        <v>13</v>
      </c>
      <c r="P513" s="253">
        <v>1045000</v>
      </c>
      <c r="Q513" s="253">
        <v>0</v>
      </c>
      <c r="R513" s="253">
        <f t="shared" si="9"/>
        <v>1045000</v>
      </c>
      <c r="S513" s="253">
        <v>1978523.84</v>
      </c>
      <c r="T513" s="253">
        <v>1978523.84</v>
      </c>
      <c r="U513" s="253">
        <v>1978523.84</v>
      </c>
      <c r="V513" s="253">
        <v>1978523.84</v>
      </c>
    </row>
    <row r="514" spans="1:22" s="204" customFormat="1" ht="15" customHeight="1" x14ac:dyDescent="0.25">
      <c r="A514" s="250" t="s">
        <v>4016</v>
      </c>
      <c r="B514" s="250">
        <v>2</v>
      </c>
      <c r="C514" s="250">
        <v>2</v>
      </c>
      <c r="D514" s="250" t="s">
        <v>4011</v>
      </c>
      <c r="E514" s="250" t="s">
        <v>4012</v>
      </c>
      <c r="F514" s="250">
        <v>448</v>
      </c>
      <c r="G514" s="250" t="s">
        <v>24</v>
      </c>
      <c r="H514" s="250">
        <v>1</v>
      </c>
      <c r="I514" s="251">
        <v>61408</v>
      </c>
      <c r="J514" s="250">
        <v>2</v>
      </c>
      <c r="K514" s="250">
        <v>20</v>
      </c>
      <c r="L514" s="250">
        <v>2</v>
      </c>
      <c r="M514" s="250">
        <v>5</v>
      </c>
      <c r="N514" s="250" t="s">
        <v>4023</v>
      </c>
      <c r="O514" s="250">
        <v>13</v>
      </c>
      <c r="P514" s="253">
        <v>12719546</v>
      </c>
      <c r="Q514" s="253">
        <v>0</v>
      </c>
      <c r="R514" s="253">
        <f t="shared" si="9"/>
        <v>12719546</v>
      </c>
      <c r="S514" s="253">
        <v>0</v>
      </c>
      <c r="T514" s="253">
        <v>0</v>
      </c>
      <c r="U514" s="253">
        <v>0</v>
      </c>
      <c r="V514" s="253">
        <v>0</v>
      </c>
    </row>
    <row r="515" spans="1:22" s="204" customFormat="1" ht="15" customHeight="1" x14ac:dyDescent="0.25">
      <c r="A515" s="250" t="s">
        <v>4016</v>
      </c>
      <c r="B515" s="250">
        <v>2</v>
      </c>
      <c r="C515" s="250">
        <v>2</v>
      </c>
      <c r="D515" s="250" t="s">
        <v>4011</v>
      </c>
      <c r="E515" s="250" t="s">
        <v>4012</v>
      </c>
      <c r="F515" s="250">
        <v>448</v>
      </c>
      <c r="G515" s="250" t="s">
        <v>24</v>
      </c>
      <c r="H515" s="250">
        <v>1</v>
      </c>
      <c r="I515" s="251">
        <v>61408</v>
      </c>
      <c r="J515" s="250">
        <v>2</v>
      </c>
      <c r="K515" s="250">
        <v>20</v>
      </c>
      <c r="L515" s="250">
        <v>2</v>
      </c>
      <c r="M515" s="250">
        <v>5</v>
      </c>
      <c r="N515" s="250" t="s">
        <v>4024</v>
      </c>
      <c r="O515" s="250">
        <v>13</v>
      </c>
      <c r="P515" s="253">
        <v>12000000</v>
      </c>
      <c r="Q515" s="253">
        <v>0</v>
      </c>
      <c r="R515" s="253">
        <f t="shared" si="9"/>
        <v>12000000</v>
      </c>
      <c r="S515" s="253">
        <v>0</v>
      </c>
      <c r="T515" s="253">
        <v>0</v>
      </c>
      <c r="U515" s="253">
        <v>0</v>
      </c>
      <c r="V515" s="253">
        <v>0</v>
      </c>
    </row>
    <row r="516" spans="1:22" s="204" customFormat="1" ht="15" customHeight="1" x14ac:dyDescent="0.25">
      <c r="A516" s="250" t="s">
        <v>4016</v>
      </c>
      <c r="B516" s="250">
        <v>2</v>
      </c>
      <c r="C516" s="250">
        <v>2</v>
      </c>
      <c r="D516" s="250" t="s">
        <v>4011</v>
      </c>
      <c r="E516" s="250" t="s">
        <v>4012</v>
      </c>
      <c r="F516" s="250">
        <v>448</v>
      </c>
      <c r="G516" s="250" t="s">
        <v>24</v>
      </c>
      <c r="H516" s="250">
        <v>1</v>
      </c>
      <c r="I516" s="251">
        <v>61408</v>
      </c>
      <c r="J516" s="250">
        <v>2</v>
      </c>
      <c r="K516" s="250">
        <v>20</v>
      </c>
      <c r="L516" s="250">
        <v>2</v>
      </c>
      <c r="M516" s="250">
        <v>5</v>
      </c>
      <c r="N516" s="250" t="s">
        <v>4025</v>
      </c>
      <c r="O516" s="250">
        <v>13</v>
      </c>
      <c r="P516" s="253">
        <v>19591933</v>
      </c>
      <c r="Q516" s="253">
        <v>0</v>
      </c>
      <c r="R516" s="253">
        <f t="shared" si="9"/>
        <v>19591933</v>
      </c>
      <c r="S516" s="253">
        <v>0</v>
      </c>
      <c r="T516" s="253">
        <v>0</v>
      </c>
      <c r="U516" s="253">
        <v>0</v>
      </c>
      <c r="V516" s="253">
        <v>0</v>
      </c>
    </row>
    <row r="517" spans="1:22" s="204" customFormat="1" ht="15" customHeight="1" x14ac:dyDescent="0.25">
      <c r="A517" s="250" t="s">
        <v>4016</v>
      </c>
      <c r="B517" s="250">
        <v>2</v>
      </c>
      <c r="C517" s="250">
        <v>2</v>
      </c>
      <c r="D517" s="250" t="s">
        <v>4011</v>
      </c>
      <c r="E517" s="250" t="s">
        <v>4012</v>
      </c>
      <c r="F517" s="250">
        <v>448</v>
      </c>
      <c r="G517" s="250" t="s">
        <v>24</v>
      </c>
      <c r="H517" s="250">
        <v>1</v>
      </c>
      <c r="I517" s="251">
        <v>61409</v>
      </c>
      <c r="J517" s="250">
        <v>2</v>
      </c>
      <c r="K517" s="250">
        <v>20</v>
      </c>
      <c r="L517" s="250">
        <v>2</v>
      </c>
      <c r="M517" s="250">
        <v>5</v>
      </c>
      <c r="N517" s="250" t="s">
        <v>4026</v>
      </c>
      <c r="O517" s="250">
        <v>13</v>
      </c>
      <c r="P517" s="253">
        <v>0</v>
      </c>
      <c r="Q517" s="253">
        <v>43264284.030000001</v>
      </c>
      <c r="R517" s="253">
        <f t="shared" ref="R517:R580" si="10">P517+Q517</f>
        <v>43264284.030000001</v>
      </c>
      <c r="S517" s="253">
        <v>40072608.270000003</v>
      </c>
      <c r="T517" s="253">
        <v>6136417.79</v>
      </c>
      <c r="U517" s="253">
        <v>6136417.79</v>
      </c>
      <c r="V517" s="253">
        <v>6136417.79</v>
      </c>
    </row>
    <row r="518" spans="1:22" s="204" customFormat="1" ht="15" customHeight="1" x14ac:dyDescent="0.25">
      <c r="A518" s="250" t="s">
        <v>4016</v>
      </c>
      <c r="B518" s="250">
        <v>2</v>
      </c>
      <c r="C518" s="250">
        <v>2</v>
      </c>
      <c r="D518" s="250" t="s">
        <v>4011</v>
      </c>
      <c r="E518" s="250" t="s">
        <v>4012</v>
      </c>
      <c r="F518" s="250">
        <v>448</v>
      </c>
      <c r="G518" s="250" t="s">
        <v>24</v>
      </c>
      <c r="H518" s="250">
        <v>1</v>
      </c>
      <c r="I518" s="251">
        <v>61424</v>
      </c>
      <c r="J518" s="250">
        <v>2</v>
      </c>
      <c r="K518" s="250">
        <v>20</v>
      </c>
      <c r="L518" s="250">
        <v>2</v>
      </c>
      <c r="M518" s="250">
        <v>5</v>
      </c>
      <c r="N518" s="250" t="s">
        <v>4026</v>
      </c>
      <c r="O518" s="250">
        <v>13</v>
      </c>
      <c r="P518" s="253">
        <v>0</v>
      </c>
      <c r="Q518" s="253">
        <v>376211.16000000003</v>
      </c>
      <c r="R518" s="253">
        <f t="shared" si="10"/>
        <v>376211.16000000003</v>
      </c>
      <c r="S518" s="253">
        <v>134142.26999999999</v>
      </c>
      <c r="T518" s="253">
        <v>134142.26999999999</v>
      </c>
      <c r="U518" s="253">
        <v>134142.26999999999</v>
      </c>
      <c r="V518" s="253">
        <v>134142.26999999999</v>
      </c>
    </row>
    <row r="519" spans="1:22" s="204" customFormat="1" ht="15" customHeight="1" x14ac:dyDescent="0.25">
      <c r="A519" s="250" t="s">
        <v>4016</v>
      </c>
      <c r="B519" s="250">
        <v>2</v>
      </c>
      <c r="C519" s="250">
        <v>2</v>
      </c>
      <c r="D519" s="250" t="s">
        <v>4011</v>
      </c>
      <c r="E519" s="250" t="s">
        <v>4012</v>
      </c>
      <c r="F519" s="250">
        <v>448</v>
      </c>
      <c r="G519" s="250" t="s">
        <v>24</v>
      </c>
      <c r="H519" s="250">
        <v>1</v>
      </c>
      <c r="I519" s="251">
        <v>61425</v>
      </c>
      <c r="J519" s="250">
        <v>2</v>
      </c>
      <c r="K519" s="250">
        <v>20</v>
      </c>
      <c r="L519" s="250">
        <v>1</v>
      </c>
      <c r="M519" s="250">
        <v>2</v>
      </c>
      <c r="N519" s="250" t="s">
        <v>4021</v>
      </c>
      <c r="O519" s="250">
        <v>13</v>
      </c>
      <c r="P519" s="253">
        <v>0</v>
      </c>
      <c r="Q519" s="253">
        <v>0</v>
      </c>
      <c r="R519" s="253">
        <f t="shared" si="10"/>
        <v>0</v>
      </c>
      <c r="S519" s="253">
        <v>83833</v>
      </c>
      <c r="T519" s="253">
        <v>0</v>
      </c>
      <c r="U519" s="253">
        <v>0</v>
      </c>
      <c r="V519" s="253">
        <v>0</v>
      </c>
    </row>
    <row r="520" spans="1:22" s="204" customFormat="1" ht="15" customHeight="1" x14ac:dyDescent="0.25">
      <c r="A520" s="250" t="s">
        <v>4016</v>
      </c>
      <c r="B520" s="250">
        <v>2</v>
      </c>
      <c r="C520" s="250">
        <v>2</v>
      </c>
      <c r="D520" s="250" t="s">
        <v>4011</v>
      </c>
      <c r="E520" s="250" t="s">
        <v>4012</v>
      </c>
      <c r="F520" s="250">
        <v>448</v>
      </c>
      <c r="G520" s="250" t="s">
        <v>24</v>
      </c>
      <c r="H520" s="250">
        <v>1</v>
      </c>
      <c r="I520" s="251">
        <v>61425</v>
      </c>
      <c r="J520" s="250">
        <v>2</v>
      </c>
      <c r="K520" s="250">
        <v>20</v>
      </c>
      <c r="L520" s="250">
        <v>2</v>
      </c>
      <c r="M520" s="250">
        <v>2</v>
      </c>
      <c r="N520" s="250" t="s">
        <v>4020</v>
      </c>
      <c r="O520" s="250">
        <v>13</v>
      </c>
      <c r="P520" s="253">
        <v>0</v>
      </c>
      <c r="Q520" s="253">
        <v>0</v>
      </c>
      <c r="R520" s="253">
        <f t="shared" si="10"/>
        <v>0</v>
      </c>
      <c r="S520" s="253">
        <v>106387</v>
      </c>
      <c r="T520" s="253">
        <v>0</v>
      </c>
      <c r="U520" s="253">
        <v>0</v>
      </c>
      <c r="V520" s="253">
        <v>0</v>
      </c>
    </row>
    <row r="521" spans="1:22" s="204" customFormat="1" ht="15" customHeight="1" x14ac:dyDescent="0.25">
      <c r="A521" s="250" t="s">
        <v>4014</v>
      </c>
      <c r="B521" s="250">
        <v>2</v>
      </c>
      <c r="C521" s="250">
        <v>2</v>
      </c>
      <c r="D521" s="250" t="s">
        <v>4011</v>
      </c>
      <c r="E521" s="250" t="s">
        <v>4012</v>
      </c>
      <c r="F521" s="250">
        <v>287</v>
      </c>
      <c r="G521" s="250" t="s">
        <v>24</v>
      </c>
      <c r="H521" s="250">
        <v>1</v>
      </c>
      <c r="I521" s="251">
        <v>79901</v>
      </c>
      <c r="J521" s="250">
        <v>1</v>
      </c>
      <c r="K521" s="250">
        <v>20</v>
      </c>
      <c r="L521" s="250">
        <v>1</v>
      </c>
      <c r="M521" s="250">
        <v>1</v>
      </c>
      <c r="N521" s="250" t="s">
        <v>4027</v>
      </c>
      <c r="O521" s="252">
        <v>13</v>
      </c>
      <c r="P521" s="253">
        <v>48432617</v>
      </c>
      <c r="Q521" s="253">
        <v>0</v>
      </c>
      <c r="R521" s="253">
        <f t="shared" si="10"/>
        <v>48432617</v>
      </c>
      <c r="S521" s="253">
        <v>0</v>
      </c>
      <c r="T521" s="253">
        <v>0</v>
      </c>
      <c r="U521" s="253">
        <v>0</v>
      </c>
      <c r="V521" s="253">
        <v>0</v>
      </c>
    </row>
    <row r="522" spans="1:22" s="204" customFormat="1" ht="15" customHeight="1" x14ac:dyDescent="0.25">
      <c r="A522" s="260">
        <v>4121500200</v>
      </c>
      <c r="B522" s="250">
        <v>2</v>
      </c>
      <c r="C522" s="250">
        <v>2</v>
      </c>
      <c r="D522" s="250" t="s">
        <v>4011</v>
      </c>
      <c r="E522" s="250" t="s">
        <v>4012</v>
      </c>
      <c r="F522" s="250">
        <v>287</v>
      </c>
      <c r="G522" s="250" t="s">
        <v>24</v>
      </c>
      <c r="H522" s="250">
        <v>1</v>
      </c>
      <c r="I522" s="251">
        <v>91102</v>
      </c>
      <c r="J522" s="250">
        <v>3</v>
      </c>
      <c r="K522" s="250">
        <v>20</v>
      </c>
      <c r="L522" s="250">
        <v>1</v>
      </c>
      <c r="M522" s="250">
        <v>1</v>
      </c>
      <c r="N522" s="250" t="s">
        <v>4013</v>
      </c>
      <c r="O522" s="250">
        <v>13</v>
      </c>
      <c r="P522" s="253">
        <v>0</v>
      </c>
      <c r="Q522" s="253">
        <v>3825995.25</v>
      </c>
      <c r="R522" s="253">
        <f t="shared" si="10"/>
        <v>3825995.25</v>
      </c>
      <c r="S522" s="253">
        <v>3825995.24</v>
      </c>
      <c r="T522" s="253">
        <v>3825995.24</v>
      </c>
      <c r="U522" s="253">
        <v>3825995.24</v>
      </c>
      <c r="V522" s="253">
        <v>3825995.24</v>
      </c>
    </row>
    <row r="523" spans="1:22" s="204" customFormat="1" ht="15" customHeight="1" x14ac:dyDescent="0.25">
      <c r="A523" s="260">
        <v>4121500200</v>
      </c>
      <c r="B523" s="250">
        <v>2</v>
      </c>
      <c r="C523" s="250">
        <v>2</v>
      </c>
      <c r="D523" s="250" t="s">
        <v>4011</v>
      </c>
      <c r="E523" s="250" t="s">
        <v>4012</v>
      </c>
      <c r="F523" s="250">
        <v>287</v>
      </c>
      <c r="G523" s="250" t="s">
        <v>24</v>
      </c>
      <c r="H523" s="250">
        <v>1</v>
      </c>
      <c r="I523" s="251">
        <v>92102</v>
      </c>
      <c r="J523" s="250">
        <v>3</v>
      </c>
      <c r="K523" s="250">
        <v>20</v>
      </c>
      <c r="L523" s="250">
        <v>1</v>
      </c>
      <c r="M523" s="250">
        <v>1</v>
      </c>
      <c r="N523" s="250" t="s">
        <v>4013</v>
      </c>
      <c r="O523" s="252">
        <v>13</v>
      </c>
      <c r="P523" s="253">
        <v>0</v>
      </c>
      <c r="Q523" s="253">
        <v>4820430.45</v>
      </c>
      <c r="R523" s="253">
        <f t="shared" si="10"/>
        <v>4820430.45</v>
      </c>
      <c r="S523" s="253">
        <v>4820430.45</v>
      </c>
      <c r="T523" s="253">
        <v>4820430.45</v>
      </c>
      <c r="U523" s="253">
        <v>4820430.45</v>
      </c>
      <c r="V523" s="253">
        <v>4820430.45</v>
      </c>
    </row>
    <row r="524" spans="1:22" s="204" customFormat="1" ht="15" customHeight="1" x14ac:dyDescent="0.25">
      <c r="A524" s="260">
        <v>4121500200</v>
      </c>
      <c r="B524" s="250">
        <v>2</v>
      </c>
      <c r="C524" s="250">
        <v>2</v>
      </c>
      <c r="D524" s="250" t="s">
        <v>4011</v>
      </c>
      <c r="E524" s="250" t="s">
        <v>4012</v>
      </c>
      <c r="F524" s="250">
        <v>287</v>
      </c>
      <c r="G524" s="250" t="s">
        <v>24</v>
      </c>
      <c r="H524" s="250">
        <v>1</v>
      </c>
      <c r="I524" s="251">
        <v>99101</v>
      </c>
      <c r="J524" s="250">
        <v>3</v>
      </c>
      <c r="K524" s="250">
        <v>20</v>
      </c>
      <c r="L524" s="250">
        <v>1</v>
      </c>
      <c r="M524" s="250">
        <v>1</v>
      </c>
      <c r="N524" s="250" t="s">
        <v>4013</v>
      </c>
      <c r="O524" s="250">
        <v>13</v>
      </c>
      <c r="P524" s="253">
        <v>0</v>
      </c>
      <c r="Q524" s="253">
        <v>3362924.86</v>
      </c>
      <c r="R524" s="253">
        <f t="shared" si="10"/>
        <v>3362924.86</v>
      </c>
      <c r="S524" s="253">
        <v>3258380.35</v>
      </c>
      <c r="T524" s="253">
        <v>3341108.35</v>
      </c>
      <c r="U524" s="253">
        <v>3341108.35</v>
      </c>
      <c r="V524" s="253">
        <v>3341108.35</v>
      </c>
    </row>
    <row r="525" spans="1:22" s="204" customFormat="1" ht="15" customHeight="1" x14ac:dyDescent="0.25">
      <c r="A525" s="250" t="s">
        <v>4028</v>
      </c>
      <c r="B525" s="250">
        <v>2</v>
      </c>
      <c r="C525" s="250">
        <v>2</v>
      </c>
      <c r="D525" s="250" t="s">
        <v>4011</v>
      </c>
      <c r="E525" s="250" t="s">
        <v>4012</v>
      </c>
      <c r="F525" s="252">
        <v>448</v>
      </c>
      <c r="G525" s="250" t="s">
        <v>24</v>
      </c>
      <c r="H525" s="250">
        <v>1</v>
      </c>
      <c r="I525" s="251">
        <v>11301</v>
      </c>
      <c r="J525" s="250">
        <v>1</v>
      </c>
      <c r="K525" s="250">
        <v>20</v>
      </c>
      <c r="L525" s="250">
        <v>1</v>
      </c>
      <c r="M525" s="250">
        <v>4</v>
      </c>
      <c r="N525" s="250" t="s">
        <v>4027</v>
      </c>
      <c r="O525" s="250">
        <v>13</v>
      </c>
      <c r="P525" s="253">
        <v>45251390.293276712</v>
      </c>
      <c r="Q525" s="253">
        <v>-528440</v>
      </c>
      <c r="R525" s="253">
        <f t="shared" si="10"/>
        <v>44722950.293276712</v>
      </c>
      <c r="S525" s="253">
        <v>45278313.730000004</v>
      </c>
      <c r="T525" s="253">
        <v>24277567.170000002</v>
      </c>
      <c r="U525" s="253">
        <v>24277567.170000002</v>
      </c>
      <c r="V525" s="253">
        <v>24277567.170000002</v>
      </c>
    </row>
    <row r="526" spans="1:22" s="204" customFormat="1" ht="15" customHeight="1" x14ac:dyDescent="0.25">
      <c r="A526" s="250" t="s">
        <v>4028</v>
      </c>
      <c r="B526" s="250">
        <v>2</v>
      </c>
      <c r="C526" s="250">
        <v>2</v>
      </c>
      <c r="D526" s="250" t="s">
        <v>4011</v>
      </c>
      <c r="E526" s="250" t="s">
        <v>4012</v>
      </c>
      <c r="F526" s="252">
        <v>448</v>
      </c>
      <c r="G526" s="250" t="s">
        <v>24</v>
      </c>
      <c r="H526" s="250">
        <v>1</v>
      </c>
      <c r="I526" s="251">
        <v>11302</v>
      </c>
      <c r="J526" s="250">
        <v>1</v>
      </c>
      <c r="K526" s="250">
        <v>20</v>
      </c>
      <c r="L526" s="250">
        <v>1</v>
      </c>
      <c r="M526" s="250">
        <v>4</v>
      </c>
      <c r="N526" s="250" t="s">
        <v>4027</v>
      </c>
      <c r="O526" s="250">
        <v>13</v>
      </c>
      <c r="P526" s="253">
        <v>0</v>
      </c>
      <c r="Q526" s="253">
        <v>222270</v>
      </c>
      <c r="R526" s="253">
        <f t="shared" si="10"/>
        <v>222270</v>
      </c>
      <c r="S526" s="253">
        <v>779339.53</v>
      </c>
      <c r="T526" s="253">
        <v>277253.58</v>
      </c>
      <c r="U526" s="253">
        <v>277253.58</v>
      </c>
      <c r="V526" s="253">
        <v>277253.58</v>
      </c>
    </row>
    <row r="527" spans="1:22" s="204" customFormat="1" ht="15" customHeight="1" x14ac:dyDescent="0.25">
      <c r="A527" s="250" t="s">
        <v>4028</v>
      </c>
      <c r="B527" s="250">
        <v>2</v>
      </c>
      <c r="C527" s="250">
        <v>2</v>
      </c>
      <c r="D527" s="250" t="s">
        <v>4011</v>
      </c>
      <c r="E527" s="250" t="s">
        <v>4012</v>
      </c>
      <c r="F527" s="252">
        <v>448</v>
      </c>
      <c r="G527" s="250" t="s">
        <v>24</v>
      </c>
      <c r="H527" s="250">
        <v>1</v>
      </c>
      <c r="I527" s="251">
        <v>11303</v>
      </c>
      <c r="J527" s="250">
        <v>1</v>
      </c>
      <c r="K527" s="250">
        <v>20</v>
      </c>
      <c r="L527" s="250">
        <v>1</v>
      </c>
      <c r="M527" s="250">
        <v>4</v>
      </c>
      <c r="N527" s="250" t="s">
        <v>4027</v>
      </c>
      <c r="O527" s="252">
        <v>13</v>
      </c>
      <c r="P527" s="253">
        <v>1188605.3668761486</v>
      </c>
      <c r="Q527" s="253">
        <v>111</v>
      </c>
      <c r="R527" s="253">
        <f t="shared" si="10"/>
        <v>1188716.3668761486</v>
      </c>
      <c r="S527" s="253">
        <v>1188605.3700000001</v>
      </c>
      <c r="T527" s="253">
        <v>321067.58</v>
      </c>
      <c r="U527" s="253">
        <v>321067.58</v>
      </c>
      <c r="V527" s="253">
        <v>321067.58</v>
      </c>
    </row>
    <row r="528" spans="1:22" s="204" customFormat="1" ht="15" customHeight="1" x14ac:dyDescent="0.25">
      <c r="A528" s="250" t="s">
        <v>4028</v>
      </c>
      <c r="B528" s="250">
        <v>2</v>
      </c>
      <c r="C528" s="250">
        <v>2</v>
      </c>
      <c r="D528" s="250" t="s">
        <v>4011</v>
      </c>
      <c r="E528" s="250" t="s">
        <v>4012</v>
      </c>
      <c r="F528" s="252">
        <v>448</v>
      </c>
      <c r="G528" s="250" t="s">
        <v>24</v>
      </c>
      <c r="H528" s="250">
        <v>1</v>
      </c>
      <c r="I528" s="251">
        <v>11304</v>
      </c>
      <c r="J528" s="250">
        <v>1</v>
      </c>
      <c r="K528" s="250">
        <v>20</v>
      </c>
      <c r="L528" s="250">
        <v>1</v>
      </c>
      <c r="M528" s="250">
        <v>4</v>
      </c>
      <c r="N528" s="250" t="s">
        <v>4027</v>
      </c>
      <c r="O528" s="250">
        <v>13</v>
      </c>
      <c r="P528" s="253">
        <v>779339.53</v>
      </c>
      <c r="Q528" s="253">
        <v>0</v>
      </c>
      <c r="R528" s="253">
        <f t="shared" si="10"/>
        <v>779339.53</v>
      </c>
      <c r="S528" s="253">
        <v>0</v>
      </c>
      <c r="T528" s="253">
        <v>0</v>
      </c>
      <c r="U528" s="253">
        <v>0</v>
      </c>
      <c r="V528" s="253">
        <v>0</v>
      </c>
    </row>
    <row r="529" spans="1:22" s="204" customFormat="1" ht="15" customHeight="1" x14ac:dyDescent="0.25">
      <c r="A529" s="250" t="s">
        <v>4028</v>
      </c>
      <c r="B529" s="250">
        <v>2</v>
      </c>
      <c r="C529" s="250">
        <v>2</v>
      </c>
      <c r="D529" s="250" t="s">
        <v>4011</v>
      </c>
      <c r="E529" s="250" t="s">
        <v>4012</v>
      </c>
      <c r="F529" s="252">
        <v>448</v>
      </c>
      <c r="G529" s="250" t="s">
        <v>24</v>
      </c>
      <c r="H529" s="250">
        <v>1</v>
      </c>
      <c r="I529" s="251">
        <v>11306</v>
      </c>
      <c r="J529" s="250">
        <v>1</v>
      </c>
      <c r="K529" s="250">
        <v>20</v>
      </c>
      <c r="L529" s="250">
        <v>1</v>
      </c>
      <c r="M529" s="250">
        <v>4</v>
      </c>
      <c r="N529" s="250" t="s">
        <v>4027</v>
      </c>
      <c r="O529" s="250">
        <v>13</v>
      </c>
      <c r="P529" s="253">
        <v>32169508.741377797</v>
      </c>
      <c r="Q529" s="253">
        <v>-986091</v>
      </c>
      <c r="R529" s="253">
        <f t="shared" si="10"/>
        <v>31183417.741377797</v>
      </c>
      <c r="S529" s="253">
        <v>32189708.739999998</v>
      </c>
      <c r="T529" s="253">
        <v>17172550.5</v>
      </c>
      <c r="U529" s="253">
        <v>17172550.5</v>
      </c>
      <c r="V529" s="253">
        <v>11607967.909999998</v>
      </c>
    </row>
    <row r="530" spans="1:22" s="204" customFormat="1" ht="15" customHeight="1" x14ac:dyDescent="0.25">
      <c r="A530" s="250" t="s">
        <v>4028</v>
      </c>
      <c r="B530" s="250">
        <v>2</v>
      </c>
      <c r="C530" s="250">
        <v>2</v>
      </c>
      <c r="D530" s="250" t="s">
        <v>4011</v>
      </c>
      <c r="E530" s="250" t="s">
        <v>4012</v>
      </c>
      <c r="F530" s="252">
        <v>448</v>
      </c>
      <c r="G530" s="250" t="s">
        <v>24</v>
      </c>
      <c r="H530" s="250">
        <v>1</v>
      </c>
      <c r="I530" s="251">
        <v>11307</v>
      </c>
      <c r="J530" s="250">
        <v>1</v>
      </c>
      <c r="K530" s="250">
        <v>20</v>
      </c>
      <c r="L530" s="250">
        <v>1</v>
      </c>
      <c r="M530" s="250">
        <v>4</v>
      </c>
      <c r="N530" s="250" t="s">
        <v>4027</v>
      </c>
      <c r="O530" s="252">
        <v>13</v>
      </c>
      <c r="P530" s="253">
        <v>10365754.305183399</v>
      </c>
      <c r="Q530" s="253">
        <v>22226</v>
      </c>
      <c r="R530" s="253">
        <f t="shared" si="10"/>
        <v>10387980.305183399</v>
      </c>
      <c r="S530" s="253">
        <v>10372354.309999999</v>
      </c>
      <c r="T530" s="253">
        <v>5088718.34</v>
      </c>
      <c r="U530" s="253">
        <v>5088718.34</v>
      </c>
      <c r="V530" s="253">
        <v>5088718.34</v>
      </c>
    </row>
    <row r="531" spans="1:22" s="204" customFormat="1" ht="15" customHeight="1" x14ac:dyDescent="0.25">
      <c r="A531" s="250" t="s">
        <v>4028</v>
      </c>
      <c r="B531" s="250">
        <v>2</v>
      </c>
      <c r="C531" s="250">
        <v>2</v>
      </c>
      <c r="D531" s="250" t="s">
        <v>4011</v>
      </c>
      <c r="E531" s="250" t="s">
        <v>4012</v>
      </c>
      <c r="F531" s="252">
        <v>448</v>
      </c>
      <c r="G531" s="250" t="s">
        <v>24</v>
      </c>
      <c r="H531" s="250">
        <v>1</v>
      </c>
      <c r="I531" s="251">
        <v>11308</v>
      </c>
      <c r="J531" s="250">
        <v>1</v>
      </c>
      <c r="K531" s="250">
        <v>20</v>
      </c>
      <c r="L531" s="250">
        <v>1</v>
      </c>
      <c r="M531" s="250">
        <v>4</v>
      </c>
      <c r="N531" s="250" t="s">
        <v>4027</v>
      </c>
      <c r="O531" s="250">
        <v>13</v>
      </c>
      <c r="P531" s="253">
        <v>16199.049186517554</v>
      </c>
      <c r="Q531" s="253">
        <v>0</v>
      </c>
      <c r="R531" s="253">
        <f t="shared" si="10"/>
        <v>16199.049186517554</v>
      </c>
      <c r="S531" s="253">
        <v>16199.05</v>
      </c>
      <c r="T531" s="253">
        <v>6935</v>
      </c>
      <c r="U531" s="253">
        <v>6935</v>
      </c>
      <c r="V531" s="253">
        <v>6935</v>
      </c>
    </row>
    <row r="532" spans="1:22" s="204" customFormat="1" ht="15" customHeight="1" x14ac:dyDescent="0.25">
      <c r="A532" s="250" t="s">
        <v>4028</v>
      </c>
      <c r="B532" s="250">
        <v>2</v>
      </c>
      <c r="C532" s="250">
        <v>2</v>
      </c>
      <c r="D532" s="250" t="s">
        <v>4011</v>
      </c>
      <c r="E532" s="250" t="s">
        <v>4012</v>
      </c>
      <c r="F532" s="252">
        <v>448</v>
      </c>
      <c r="G532" s="250" t="s">
        <v>24</v>
      </c>
      <c r="H532" s="250">
        <v>1</v>
      </c>
      <c r="I532" s="251">
        <v>11310</v>
      </c>
      <c r="J532" s="250">
        <v>1</v>
      </c>
      <c r="K532" s="250">
        <v>20</v>
      </c>
      <c r="L532" s="250">
        <v>1</v>
      </c>
      <c r="M532" s="250">
        <v>4</v>
      </c>
      <c r="N532" s="250" t="s">
        <v>4027</v>
      </c>
      <c r="O532" s="252">
        <v>13</v>
      </c>
      <c r="P532" s="253">
        <v>6780938.6900226912</v>
      </c>
      <c r="Q532" s="253">
        <v>25917</v>
      </c>
      <c r="R532" s="253">
        <f t="shared" si="10"/>
        <v>6806855.6900226912</v>
      </c>
      <c r="S532" s="253">
        <v>6785338.6899999995</v>
      </c>
      <c r="T532" s="253">
        <v>3392480.9</v>
      </c>
      <c r="U532" s="253">
        <v>3392480.9</v>
      </c>
      <c r="V532" s="253">
        <v>3392480.9</v>
      </c>
    </row>
    <row r="533" spans="1:22" s="204" customFormat="1" ht="15" customHeight="1" x14ac:dyDescent="0.25">
      <c r="A533" s="250" t="s">
        <v>4028</v>
      </c>
      <c r="B533" s="250">
        <v>2</v>
      </c>
      <c r="C533" s="250">
        <v>2</v>
      </c>
      <c r="D533" s="250" t="s">
        <v>4011</v>
      </c>
      <c r="E533" s="250" t="s">
        <v>4012</v>
      </c>
      <c r="F533" s="252">
        <v>448</v>
      </c>
      <c r="G533" s="250" t="s">
        <v>24</v>
      </c>
      <c r="H533" s="250">
        <v>1</v>
      </c>
      <c r="I533" s="251">
        <v>12101</v>
      </c>
      <c r="J533" s="250">
        <v>1</v>
      </c>
      <c r="K533" s="250">
        <v>20</v>
      </c>
      <c r="L533" s="250">
        <v>1</v>
      </c>
      <c r="M533" s="250">
        <v>4</v>
      </c>
      <c r="N533" s="250" t="s">
        <v>4027</v>
      </c>
      <c r="O533" s="250">
        <v>13</v>
      </c>
      <c r="P533" s="253">
        <v>1883200.3508860434</v>
      </c>
      <c r="Q533" s="253">
        <v>0</v>
      </c>
      <c r="R533" s="253">
        <f t="shared" si="10"/>
        <v>1883200.3508860434</v>
      </c>
      <c r="S533" s="253">
        <v>2789050.17</v>
      </c>
      <c r="T533" s="253">
        <v>915409.53</v>
      </c>
      <c r="U533" s="253">
        <v>915409.53</v>
      </c>
      <c r="V533" s="253">
        <v>915409.53</v>
      </c>
    </row>
    <row r="534" spans="1:22" s="204" customFormat="1" ht="15" customHeight="1" x14ac:dyDescent="0.25">
      <c r="A534" s="250" t="s">
        <v>4028</v>
      </c>
      <c r="B534" s="250">
        <v>2</v>
      </c>
      <c r="C534" s="250">
        <v>2</v>
      </c>
      <c r="D534" s="250" t="s">
        <v>4011</v>
      </c>
      <c r="E534" s="250" t="s">
        <v>4012</v>
      </c>
      <c r="F534" s="252">
        <v>448</v>
      </c>
      <c r="G534" s="250" t="s">
        <v>24</v>
      </c>
      <c r="H534" s="250">
        <v>1</v>
      </c>
      <c r="I534" s="251">
        <v>13101</v>
      </c>
      <c r="J534" s="250">
        <v>1</v>
      </c>
      <c r="K534" s="250">
        <v>20</v>
      </c>
      <c r="L534" s="250">
        <v>1</v>
      </c>
      <c r="M534" s="250">
        <v>4</v>
      </c>
      <c r="N534" s="250" t="s">
        <v>4027</v>
      </c>
      <c r="O534" s="252">
        <v>13</v>
      </c>
      <c r="P534" s="253">
        <v>2232821.6016914439</v>
      </c>
      <c r="Q534" s="253">
        <v>6321</v>
      </c>
      <c r="R534" s="253">
        <f t="shared" si="10"/>
        <v>2239142.6016914439</v>
      </c>
      <c r="S534" s="253">
        <v>2232821.6</v>
      </c>
      <c r="T534" s="253">
        <v>1338287.9400000002</v>
      </c>
      <c r="U534" s="253">
        <v>1338287.9400000002</v>
      </c>
      <c r="V534" s="253">
        <v>1338287.9400000002</v>
      </c>
    </row>
    <row r="535" spans="1:22" s="204" customFormat="1" ht="15" customHeight="1" x14ac:dyDescent="0.25">
      <c r="A535" s="250" t="s">
        <v>4028</v>
      </c>
      <c r="B535" s="250">
        <v>2</v>
      </c>
      <c r="C535" s="250">
        <v>2</v>
      </c>
      <c r="D535" s="250" t="s">
        <v>4011</v>
      </c>
      <c r="E535" s="250" t="s">
        <v>4012</v>
      </c>
      <c r="F535" s="252">
        <v>448</v>
      </c>
      <c r="G535" s="250" t="s">
        <v>24</v>
      </c>
      <c r="H535" s="250">
        <v>1</v>
      </c>
      <c r="I535" s="251">
        <v>13201</v>
      </c>
      <c r="J535" s="250">
        <v>1</v>
      </c>
      <c r="K535" s="250">
        <v>20</v>
      </c>
      <c r="L535" s="250">
        <v>1</v>
      </c>
      <c r="M535" s="250">
        <v>4</v>
      </c>
      <c r="N535" s="250" t="s">
        <v>4027</v>
      </c>
      <c r="O535" s="250">
        <v>13</v>
      </c>
      <c r="P535" s="253">
        <v>4415920.601337688</v>
      </c>
      <c r="Q535" s="253">
        <v>393</v>
      </c>
      <c r="R535" s="253">
        <f t="shared" si="10"/>
        <v>4416313.601337688</v>
      </c>
      <c r="S535" s="253">
        <v>4426020.6000000006</v>
      </c>
      <c r="T535" s="253">
        <v>849595.45999999985</v>
      </c>
      <c r="U535" s="253">
        <v>849595.45999999985</v>
      </c>
      <c r="V535" s="253">
        <v>834327.73999999987</v>
      </c>
    </row>
    <row r="536" spans="1:22" s="204" customFormat="1" ht="15" customHeight="1" x14ac:dyDescent="0.25">
      <c r="A536" s="250" t="s">
        <v>4028</v>
      </c>
      <c r="B536" s="250">
        <v>2</v>
      </c>
      <c r="C536" s="250">
        <v>2</v>
      </c>
      <c r="D536" s="250" t="s">
        <v>4011</v>
      </c>
      <c r="E536" s="250" t="s">
        <v>4012</v>
      </c>
      <c r="F536" s="252">
        <v>448</v>
      </c>
      <c r="G536" s="250" t="s">
        <v>24</v>
      </c>
      <c r="H536" s="250">
        <v>1</v>
      </c>
      <c r="I536" s="251">
        <v>13202</v>
      </c>
      <c r="J536" s="250">
        <v>1</v>
      </c>
      <c r="K536" s="250">
        <v>20</v>
      </c>
      <c r="L536" s="250">
        <v>1</v>
      </c>
      <c r="M536" s="250">
        <v>4</v>
      </c>
      <c r="N536" s="250" t="s">
        <v>4027</v>
      </c>
      <c r="O536" s="252">
        <v>13</v>
      </c>
      <c r="P536" s="253">
        <v>1227853.9684052959</v>
      </c>
      <c r="Q536" s="253">
        <v>0</v>
      </c>
      <c r="R536" s="253">
        <f t="shared" si="10"/>
        <v>1227853.9684052959</v>
      </c>
      <c r="S536" s="253">
        <v>1054253.97</v>
      </c>
      <c r="T536" s="253">
        <v>324557.63</v>
      </c>
      <c r="U536" s="253">
        <v>324557.63</v>
      </c>
      <c r="V536" s="253">
        <v>0</v>
      </c>
    </row>
    <row r="537" spans="1:22" s="204" customFormat="1" ht="15" customHeight="1" x14ac:dyDescent="0.25">
      <c r="A537" s="250" t="s">
        <v>4028</v>
      </c>
      <c r="B537" s="250">
        <v>2</v>
      </c>
      <c r="C537" s="250">
        <v>2</v>
      </c>
      <c r="D537" s="250" t="s">
        <v>4011</v>
      </c>
      <c r="E537" s="250" t="s">
        <v>4012</v>
      </c>
      <c r="F537" s="252">
        <v>448</v>
      </c>
      <c r="G537" s="250" t="s">
        <v>24</v>
      </c>
      <c r="H537" s="250">
        <v>1</v>
      </c>
      <c r="I537" s="251">
        <v>13203</v>
      </c>
      <c r="J537" s="250">
        <v>1</v>
      </c>
      <c r="K537" s="250">
        <v>20</v>
      </c>
      <c r="L537" s="250">
        <v>1</v>
      </c>
      <c r="M537" s="250">
        <v>4</v>
      </c>
      <c r="N537" s="250" t="s">
        <v>4027</v>
      </c>
      <c r="O537" s="250">
        <v>13</v>
      </c>
      <c r="P537" s="253">
        <v>87500.160000000003</v>
      </c>
      <c r="Q537" s="253">
        <v>0</v>
      </c>
      <c r="R537" s="253">
        <f t="shared" si="10"/>
        <v>87500.160000000003</v>
      </c>
      <c r="S537" s="253">
        <v>87500.160000000003</v>
      </c>
      <c r="T537" s="253">
        <v>0</v>
      </c>
      <c r="U537" s="253">
        <v>0</v>
      </c>
      <c r="V537" s="253">
        <v>0</v>
      </c>
    </row>
    <row r="538" spans="1:22" s="204" customFormat="1" ht="15" customHeight="1" x14ac:dyDescent="0.25">
      <c r="A538" s="250" t="s">
        <v>4028</v>
      </c>
      <c r="B538" s="250">
        <v>2</v>
      </c>
      <c r="C538" s="250">
        <v>2</v>
      </c>
      <c r="D538" s="250" t="s">
        <v>4011</v>
      </c>
      <c r="E538" s="250" t="s">
        <v>4012</v>
      </c>
      <c r="F538" s="252">
        <v>448</v>
      </c>
      <c r="G538" s="250" t="s">
        <v>24</v>
      </c>
      <c r="H538" s="250">
        <v>1</v>
      </c>
      <c r="I538" s="251">
        <v>13204</v>
      </c>
      <c r="J538" s="250">
        <v>1</v>
      </c>
      <c r="K538" s="250">
        <v>20</v>
      </c>
      <c r="L538" s="250">
        <v>1</v>
      </c>
      <c r="M538" s="250">
        <v>4</v>
      </c>
      <c r="N538" s="250" t="s">
        <v>4027</v>
      </c>
      <c r="O538" s="252">
        <v>13</v>
      </c>
      <c r="P538" s="253">
        <v>81864.31</v>
      </c>
      <c r="Q538" s="253">
        <v>0</v>
      </c>
      <c r="R538" s="253">
        <f t="shared" si="10"/>
        <v>81864.31</v>
      </c>
      <c r="S538" s="253">
        <v>82164.31</v>
      </c>
      <c r="T538" s="253">
        <v>40569.760000000002</v>
      </c>
      <c r="U538" s="253">
        <v>40569.760000000002</v>
      </c>
      <c r="V538" s="253">
        <v>0</v>
      </c>
    </row>
    <row r="539" spans="1:22" s="204" customFormat="1" ht="15" customHeight="1" x14ac:dyDescent="0.25">
      <c r="A539" s="250" t="s">
        <v>4028</v>
      </c>
      <c r="B539" s="250">
        <v>2</v>
      </c>
      <c r="C539" s="250">
        <v>2</v>
      </c>
      <c r="D539" s="250" t="s">
        <v>4011</v>
      </c>
      <c r="E539" s="250" t="s">
        <v>4012</v>
      </c>
      <c r="F539" s="252">
        <v>448</v>
      </c>
      <c r="G539" s="250" t="s">
        <v>24</v>
      </c>
      <c r="H539" s="250">
        <v>1</v>
      </c>
      <c r="I539" s="251">
        <v>13301</v>
      </c>
      <c r="J539" s="250">
        <v>1</v>
      </c>
      <c r="K539" s="250">
        <v>20</v>
      </c>
      <c r="L539" s="250">
        <v>1</v>
      </c>
      <c r="M539" s="250">
        <v>4</v>
      </c>
      <c r="N539" s="250" t="s">
        <v>4027</v>
      </c>
      <c r="O539" s="250">
        <v>13</v>
      </c>
      <c r="P539" s="253">
        <v>963263.35249084188</v>
      </c>
      <c r="Q539" s="253">
        <v>1407262</v>
      </c>
      <c r="R539" s="253">
        <f t="shared" si="10"/>
        <v>2370525.3524908419</v>
      </c>
      <c r="S539" s="253">
        <v>963263.35</v>
      </c>
      <c r="T539" s="253">
        <v>2370524.94</v>
      </c>
      <c r="U539" s="253">
        <v>2370524.94</v>
      </c>
      <c r="V539" s="253">
        <v>2370524.94</v>
      </c>
    </row>
    <row r="540" spans="1:22" s="204" customFormat="1" ht="15" customHeight="1" x14ac:dyDescent="0.25">
      <c r="A540" s="250" t="s">
        <v>4028</v>
      </c>
      <c r="B540" s="250">
        <v>2</v>
      </c>
      <c r="C540" s="250">
        <v>2</v>
      </c>
      <c r="D540" s="250" t="s">
        <v>4011</v>
      </c>
      <c r="E540" s="250" t="s">
        <v>4012</v>
      </c>
      <c r="F540" s="252">
        <v>448</v>
      </c>
      <c r="G540" s="250" t="s">
        <v>24</v>
      </c>
      <c r="H540" s="250">
        <v>1</v>
      </c>
      <c r="I540" s="251">
        <v>13403</v>
      </c>
      <c r="J540" s="250">
        <v>1</v>
      </c>
      <c r="K540" s="250">
        <v>20</v>
      </c>
      <c r="L540" s="250">
        <v>1</v>
      </c>
      <c r="M540" s="250">
        <v>4</v>
      </c>
      <c r="N540" s="250" t="s">
        <v>4027</v>
      </c>
      <c r="O540" s="252">
        <v>13</v>
      </c>
      <c r="P540" s="253">
        <v>117600</v>
      </c>
      <c r="Q540" s="253">
        <v>0</v>
      </c>
      <c r="R540" s="253">
        <f t="shared" si="10"/>
        <v>117600</v>
      </c>
      <c r="S540" s="253">
        <v>117600</v>
      </c>
      <c r="T540" s="253">
        <v>58800</v>
      </c>
      <c r="U540" s="253">
        <v>58800</v>
      </c>
      <c r="V540" s="253">
        <v>58800</v>
      </c>
    </row>
    <row r="541" spans="1:22" s="204" customFormat="1" ht="15" customHeight="1" x14ac:dyDescent="0.25">
      <c r="A541" s="250" t="s">
        <v>4028</v>
      </c>
      <c r="B541" s="250">
        <v>2</v>
      </c>
      <c r="C541" s="250">
        <v>2</v>
      </c>
      <c r="D541" s="250" t="s">
        <v>4011</v>
      </c>
      <c r="E541" s="250" t="s">
        <v>4012</v>
      </c>
      <c r="F541" s="252">
        <v>448</v>
      </c>
      <c r="G541" s="250" t="s">
        <v>24</v>
      </c>
      <c r="H541" s="250">
        <v>1</v>
      </c>
      <c r="I541" s="251">
        <v>14106</v>
      </c>
      <c r="J541" s="250">
        <v>1</v>
      </c>
      <c r="K541" s="250">
        <v>20</v>
      </c>
      <c r="L541" s="250">
        <v>1</v>
      </c>
      <c r="M541" s="250">
        <v>4</v>
      </c>
      <c r="N541" s="250" t="s">
        <v>4027</v>
      </c>
      <c r="O541" s="252">
        <v>13</v>
      </c>
      <c r="P541" s="253">
        <v>18292809.361978929</v>
      </c>
      <c r="Q541" s="253">
        <v>-402283</v>
      </c>
      <c r="R541" s="253">
        <f t="shared" si="10"/>
        <v>17890526.361978929</v>
      </c>
      <c r="S541" s="253">
        <v>18292809.359999999</v>
      </c>
      <c r="T541" s="253">
        <v>9915457.7100000009</v>
      </c>
      <c r="U541" s="253">
        <v>9915457.7100000009</v>
      </c>
      <c r="V541" s="253">
        <v>7369544.2500000009</v>
      </c>
    </row>
    <row r="542" spans="1:22" s="204" customFormat="1" ht="15" customHeight="1" x14ac:dyDescent="0.25">
      <c r="A542" s="250" t="s">
        <v>4028</v>
      </c>
      <c r="B542" s="250">
        <v>2</v>
      </c>
      <c r="C542" s="250">
        <v>2</v>
      </c>
      <c r="D542" s="250" t="s">
        <v>4011</v>
      </c>
      <c r="E542" s="250" t="s">
        <v>4012</v>
      </c>
      <c r="F542" s="252">
        <v>448</v>
      </c>
      <c r="G542" s="250" t="s">
        <v>24</v>
      </c>
      <c r="H542" s="250">
        <v>1</v>
      </c>
      <c r="I542" s="251">
        <v>14109</v>
      </c>
      <c r="J542" s="250">
        <v>1</v>
      </c>
      <c r="K542" s="250">
        <v>20</v>
      </c>
      <c r="L542" s="250">
        <v>1</v>
      </c>
      <c r="M542" s="250">
        <v>4</v>
      </c>
      <c r="N542" s="250" t="s">
        <v>4027</v>
      </c>
      <c r="O542" s="250">
        <v>13</v>
      </c>
      <c r="P542" s="253">
        <v>2759787.929349293</v>
      </c>
      <c r="Q542" s="253">
        <v>18063</v>
      </c>
      <c r="R542" s="253">
        <f t="shared" si="10"/>
        <v>2777850.929349293</v>
      </c>
      <c r="S542" s="253">
        <v>2759787.93</v>
      </c>
      <c r="T542" s="253">
        <v>1542629.45</v>
      </c>
      <c r="U542" s="253">
        <v>1542629.45</v>
      </c>
      <c r="V542" s="253">
        <v>1277195.97</v>
      </c>
    </row>
    <row r="543" spans="1:22" s="204" customFormat="1" ht="15" customHeight="1" x14ac:dyDescent="0.25">
      <c r="A543" s="250" t="s">
        <v>4028</v>
      </c>
      <c r="B543" s="250">
        <v>2</v>
      </c>
      <c r="C543" s="250">
        <v>2</v>
      </c>
      <c r="D543" s="250" t="s">
        <v>4011</v>
      </c>
      <c r="E543" s="250" t="s">
        <v>4012</v>
      </c>
      <c r="F543" s="252">
        <v>448</v>
      </c>
      <c r="G543" s="250" t="s">
        <v>24</v>
      </c>
      <c r="H543" s="250">
        <v>1</v>
      </c>
      <c r="I543" s="251">
        <v>14303</v>
      </c>
      <c r="J543" s="250">
        <v>1</v>
      </c>
      <c r="K543" s="250">
        <v>20</v>
      </c>
      <c r="L543" s="250">
        <v>1</v>
      </c>
      <c r="M543" s="250">
        <v>4</v>
      </c>
      <c r="N543" s="250" t="s">
        <v>4027</v>
      </c>
      <c r="O543" s="252">
        <v>13</v>
      </c>
      <c r="P543" s="253">
        <v>0</v>
      </c>
      <c r="Q543" s="253">
        <v>0</v>
      </c>
      <c r="R543" s="253">
        <f t="shared" si="10"/>
        <v>0</v>
      </c>
      <c r="S543" s="253">
        <v>0</v>
      </c>
      <c r="T543" s="253">
        <v>0</v>
      </c>
      <c r="U543" s="253">
        <v>0</v>
      </c>
      <c r="V543" s="253">
        <v>0</v>
      </c>
    </row>
    <row r="544" spans="1:22" s="204" customFormat="1" ht="15" customHeight="1" x14ac:dyDescent="0.25">
      <c r="A544" s="250" t="s">
        <v>4028</v>
      </c>
      <c r="B544" s="250">
        <v>2</v>
      </c>
      <c r="C544" s="250">
        <v>2</v>
      </c>
      <c r="D544" s="250" t="s">
        <v>4011</v>
      </c>
      <c r="E544" s="250" t="s">
        <v>4012</v>
      </c>
      <c r="F544" s="252">
        <v>448</v>
      </c>
      <c r="G544" s="250" t="s">
        <v>24</v>
      </c>
      <c r="H544" s="250">
        <v>1</v>
      </c>
      <c r="I544" s="251">
        <v>14403</v>
      </c>
      <c r="J544" s="250">
        <v>1</v>
      </c>
      <c r="K544" s="250">
        <v>20</v>
      </c>
      <c r="L544" s="250">
        <v>1</v>
      </c>
      <c r="M544" s="250">
        <v>4</v>
      </c>
      <c r="N544" s="250" t="s">
        <v>4027</v>
      </c>
      <c r="O544" s="250">
        <v>13</v>
      </c>
      <c r="P544" s="253">
        <v>2366103.8633121559</v>
      </c>
      <c r="Q544" s="253">
        <v>402283</v>
      </c>
      <c r="R544" s="253">
        <f t="shared" si="10"/>
        <v>2768386.8633121559</v>
      </c>
      <c r="S544" s="253">
        <v>2366103.86</v>
      </c>
      <c r="T544" s="253">
        <v>2201550.4000000004</v>
      </c>
      <c r="U544" s="253">
        <v>2201550.4000000004</v>
      </c>
      <c r="V544" s="253">
        <v>2162805.2600000002</v>
      </c>
    </row>
    <row r="545" spans="1:22" s="204" customFormat="1" ht="15" customHeight="1" x14ac:dyDescent="0.25">
      <c r="A545" s="250" t="s">
        <v>4028</v>
      </c>
      <c r="B545" s="250">
        <v>2</v>
      </c>
      <c r="C545" s="250">
        <v>2</v>
      </c>
      <c r="D545" s="250" t="s">
        <v>4011</v>
      </c>
      <c r="E545" s="250" t="s">
        <v>4012</v>
      </c>
      <c r="F545" s="252">
        <v>448</v>
      </c>
      <c r="G545" s="250" t="s">
        <v>24</v>
      </c>
      <c r="H545" s="250">
        <v>1</v>
      </c>
      <c r="I545" s="251">
        <v>15101</v>
      </c>
      <c r="J545" s="250">
        <v>1</v>
      </c>
      <c r="K545" s="250">
        <v>20</v>
      </c>
      <c r="L545" s="250">
        <v>1</v>
      </c>
      <c r="M545" s="250">
        <v>4</v>
      </c>
      <c r="N545" s="250" t="s">
        <v>4027</v>
      </c>
      <c r="O545" s="250">
        <v>13</v>
      </c>
      <c r="P545" s="253">
        <v>5734561.2906861193</v>
      </c>
      <c r="Q545" s="253">
        <v>5675</v>
      </c>
      <c r="R545" s="253">
        <f t="shared" si="10"/>
        <v>5740236.2906861193</v>
      </c>
      <c r="S545" s="253">
        <v>5734561.2999999989</v>
      </c>
      <c r="T545" s="253">
        <v>3113066.04</v>
      </c>
      <c r="U545" s="253">
        <v>3113066.04</v>
      </c>
      <c r="V545" s="253">
        <v>2871070.9399999995</v>
      </c>
    </row>
    <row r="546" spans="1:22" s="204" customFormat="1" ht="15" customHeight="1" x14ac:dyDescent="0.25">
      <c r="A546" s="250" t="s">
        <v>4028</v>
      </c>
      <c r="B546" s="250">
        <v>2</v>
      </c>
      <c r="C546" s="250">
        <v>2</v>
      </c>
      <c r="D546" s="250" t="s">
        <v>4011</v>
      </c>
      <c r="E546" s="250" t="s">
        <v>4012</v>
      </c>
      <c r="F546" s="252">
        <v>448</v>
      </c>
      <c r="G546" s="250" t="s">
        <v>24</v>
      </c>
      <c r="H546" s="250">
        <v>1</v>
      </c>
      <c r="I546" s="251">
        <v>15201</v>
      </c>
      <c r="J546" s="250">
        <v>1</v>
      </c>
      <c r="K546" s="250">
        <v>20</v>
      </c>
      <c r="L546" s="250">
        <v>1</v>
      </c>
      <c r="M546" s="250">
        <v>4</v>
      </c>
      <c r="N546" s="250" t="s">
        <v>4027</v>
      </c>
      <c r="O546" s="252">
        <v>13</v>
      </c>
      <c r="P546" s="253">
        <v>0</v>
      </c>
      <c r="Q546" s="253">
        <v>0</v>
      </c>
      <c r="R546" s="253">
        <f t="shared" si="10"/>
        <v>0</v>
      </c>
      <c r="S546" s="253">
        <v>0</v>
      </c>
      <c r="T546" s="253">
        <v>0</v>
      </c>
      <c r="U546" s="253">
        <v>0</v>
      </c>
      <c r="V546" s="253">
        <v>0</v>
      </c>
    </row>
    <row r="547" spans="1:22" s="204" customFormat="1" ht="15" customHeight="1" x14ac:dyDescent="0.25">
      <c r="A547" s="250" t="s">
        <v>4028</v>
      </c>
      <c r="B547" s="250">
        <v>2</v>
      </c>
      <c r="C547" s="250">
        <v>2</v>
      </c>
      <c r="D547" s="250" t="s">
        <v>4011</v>
      </c>
      <c r="E547" s="250" t="s">
        <v>4012</v>
      </c>
      <c r="F547" s="252">
        <v>448</v>
      </c>
      <c r="G547" s="250" t="s">
        <v>24</v>
      </c>
      <c r="H547" s="250">
        <v>1</v>
      </c>
      <c r="I547" s="251">
        <v>15202</v>
      </c>
      <c r="J547" s="250">
        <v>1</v>
      </c>
      <c r="K547" s="250">
        <v>20</v>
      </c>
      <c r="L547" s="250">
        <v>1</v>
      </c>
      <c r="M547" s="250">
        <v>4</v>
      </c>
      <c r="N547" s="250" t="s">
        <v>4027</v>
      </c>
      <c r="O547" s="250">
        <v>13</v>
      </c>
      <c r="P547" s="253">
        <v>3767.3229715916823</v>
      </c>
      <c r="Q547" s="253">
        <v>0</v>
      </c>
      <c r="R547" s="253">
        <f t="shared" si="10"/>
        <v>3767.3229715916823</v>
      </c>
      <c r="S547" s="253">
        <v>3767.32</v>
      </c>
      <c r="T547" s="253">
        <v>0</v>
      </c>
      <c r="U547" s="253">
        <v>0</v>
      </c>
      <c r="V547" s="253">
        <v>0</v>
      </c>
    </row>
    <row r="548" spans="1:22" s="204" customFormat="1" ht="15" customHeight="1" x14ac:dyDescent="0.25">
      <c r="A548" s="250" t="s">
        <v>4028</v>
      </c>
      <c r="B548" s="250">
        <v>2</v>
      </c>
      <c r="C548" s="250">
        <v>2</v>
      </c>
      <c r="D548" s="250" t="s">
        <v>4011</v>
      </c>
      <c r="E548" s="250" t="s">
        <v>4012</v>
      </c>
      <c r="F548" s="252">
        <v>448</v>
      </c>
      <c r="G548" s="250" t="s">
        <v>24</v>
      </c>
      <c r="H548" s="250">
        <v>1</v>
      </c>
      <c r="I548" s="251">
        <v>15409</v>
      </c>
      <c r="J548" s="250">
        <v>1</v>
      </c>
      <c r="K548" s="250">
        <v>20</v>
      </c>
      <c r="L548" s="250">
        <v>1</v>
      </c>
      <c r="M548" s="250">
        <v>4</v>
      </c>
      <c r="N548" s="250" t="s">
        <v>4027</v>
      </c>
      <c r="O548" s="252">
        <v>13</v>
      </c>
      <c r="P548" s="253">
        <v>2299985.8332690885</v>
      </c>
      <c r="Q548" s="253">
        <v>0</v>
      </c>
      <c r="R548" s="253">
        <f t="shared" si="10"/>
        <v>2299985.8332690885</v>
      </c>
      <c r="S548" s="253">
        <v>2299985.83</v>
      </c>
      <c r="T548" s="253">
        <v>1331398.3</v>
      </c>
      <c r="U548" s="253">
        <v>1331398.3</v>
      </c>
      <c r="V548" s="253">
        <v>1331398.3</v>
      </c>
    </row>
    <row r="549" spans="1:22" s="204" customFormat="1" ht="15" customHeight="1" x14ac:dyDescent="0.25">
      <c r="A549" s="250">
        <v>4121500700</v>
      </c>
      <c r="B549" s="250">
        <v>2</v>
      </c>
      <c r="C549" s="250">
        <v>2</v>
      </c>
      <c r="D549" s="250" t="s">
        <v>4011</v>
      </c>
      <c r="E549" s="250" t="s">
        <v>4012</v>
      </c>
      <c r="F549" s="252">
        <v>448</v>
      </c>
      <c r="G549" s="250" t="s">
        <v>24</v>
      </c>
      <c r="H549" s="250">
        <v>1</v>
      </c>
      <c r="I549" s="251">
        <v>15419</v>
      </c>
      <c r="J549" s="250">
        <v>1</v>
      </c>
      <c r="K549" s="250">
        <v>20</v>
      </c>
      <c r="L549" s="250">
        <v>1</v>
      </c>
      <c r="M549" s="250">
        <v>4</v>
      </c>
      <c r="N549" s="250" t="s">
        <v>4027</v>
      </c>
      <c r="O549" s="250">
        <v>13</v>
      </c>
      <c r="P549" s="253">
        <v>399400.77363333531</v>
      </c>
      <c r="Q549" s="253">
        <v>80195</v>
      </c>
      <c r="R549" s="253">
        <f t="shared" si="10"/>
        <v>479595.77363333531</v>
      </c>
      <c r="S549" s="253">
        <v>399400.77</v>
      </c>
      <c r="T549" s="253">
        <v>479596</v>
      </c>
      <c r="U549" s="253">
        <v>479596</v>
      </c>
      <c r="V549" s="253">
        <v>479596</v>
      </c>
    </row>
    <row r="550" spans="1:22" s="204" customFormat="1" ht="15" customHeight="1" x14ac:dyDescent="0.25">
      <c r="A550" s="250" t="s">
        <v>4028</v>
      </c>
      <c r="B550" s="250">
        <v>2</v>
      </c>
      <c r="C550" s="250">
        <v>2</v>
      </c>
      <c r="D550" s="250" t="s">
        <v>4011</v>
      </c>
      <c r="E550" s="250" t="s">
        <v>4012</v>
      </c>
      <c r="F550" s="252">
        <v>448</v>
      </c>
      <c r="G550" s="250" t="s">
        <v>24</v>
      </c>
      <c r="H550" s="250">
        <v>1</v>
      </c>
      <c r="I550" s="251">
        <v>15901</v>
      </c>
      <c r="J550" s="250">
        <v>1</v>
      </c>
      <c r="K550" s="250">
        <v>20</v>
      </c>
      <c r="L550" s="250">
        <v>1</v>
      </c>
      <c r="M550" s="250">
        <v>4</v>
      </c>
      <c r="N550" s="250" t="s">
        <v>4027</v>
      </c>
      <c r="O550" s="252">
        <v>13</v>
      </c>
      <c r="P550" s="253">
        <v>18927578.880790178</v>
      </c>
      <c r="Q550" s="253">
        <f>-51632-222270</f>
        <v>-273902</v>
      </c>
      <c r="R550" s="253">
        <f t="shared" si="10"/>
        <v>18653676.880790178</v>
      </c>
      <c r="S550" s="253">
        <v>19037578.880000003</v>
      </c>
      <c r="T550" s="253">
        <v>8572553.4399999995</v>
      </c>
      <c r="U550" s="253">
        <v>8572553.4399999995</v>
      </c>
      <c r="V550" s="253">
        <v>8572553.4399999995</v>
      </c>
    </row>
    <row r="551" spans="1:22" s="204" customFormat="1" ht="15" customHeight="1" x14ac:dyDescent="0.25">
      <c r="A551" s="250" t="s">
        <v>4028</v>
      </c>
      <c r="B551" s="250">
        <v>2</v>
      </c>
      <c r="C551" s="250">
        <v>2</v>
      </c>
      <c r="D551" s="250" t="s">
        <v>4011</v>
      </c>
      <c r="E551" s="250" t="s">
        <v>4012</v>
      </c>
      <c r="F551" s="252">
        <v>448</v>
      </c>
      <c r="G551" s="250" t="s">
        <v>24</v>
      </c>
      <c r="H551" s="250">
        <v>1</v>
      </c>
      <c r="I551" s="251">
        <v>17104</v>
      </c>
      <c r="J551" s="250">
        <v>1</v>
      </c>
      <c r="K551" s="250">
        <v>20</v>
      </c>
      <c r="L551" s="250">
        <v>1</v>
      </c>
      <c r="M551" s="250">
        <v>4</v>
      </c>
      <c r="N551" s="250" t="s">
        <v>4027</v>
      </c>
      <c r="O551" s="250">
        <v>13</v>
      </c>
      <c r="P551" s="253">
        <v>382803.74606991804</v>
      </c>
      <c r="Q551" s="253">
        <v>0</v>
      </c>
      <c r="R551" s="253">
        <f t="shared" si="10"/>
        <v>382803.74606991804</v>
      </c>
      <c r="S551" s="253">
        <v>382803.75</v>
      </c>
      <c r="T551" s="253">
        <v>140934.67000000001</v>
      </c>
      <c r="U551" s="253">
        <v>140934.67000000001</v>
      </c>
      <c r="V551" s="253">
        <v>140934.67000000001</v>
      </c>
    </row>
    <row r="552" spans="1:22" s="204" customFormat="1" ht="15" customHeight="1" x14ac:dyDescent="0.25">
      <c r="A552" s="250" t="s">
        <v>4028</v>
      </c>
      <c r="B552" s="250">
        <v>2</v>
      </c>
      <c r="C552" s="250">
        <v>2</v>
      </c>
      <c r="D552" s="250" t="s">
        <v>4011</v>
      </c>
      <c r="E552" s="250" t="s">
        <v>4012</v>
      </c>
      <c r="F552" s="252">
        <v>448</v>
      </c>
      <c r="G552" s="250" t="s">
        <v>24</v>
      </c>
      <c r="H552" s="250">
        <v>1</v>
      </c>
      <c r="I552" s="251">
        <v>21101</v>
      </c>
      <c r="J552" s="250">
        <v>1</v>
      </c>
      <c r="K552" s="250">
        <v>20</v>
      </c>
      <c r="L552" s="250">
        <v>1</v>
      </c>
      <c r="M552" s="250">
        <v>4</v>
      </c>
      <c r="N552" s="250" t="s">
        <v>4027</v>
      </c>
      <c r="O552" s="252">
        <v>13</v>
      </c>
      <c r="P552" s="253">
        <v>1012070.8618956315</v>
      </c>
      <c r="Q552" s="253">
        <v>0</v>
      </c>
      <c r="R552" s="253">
        <f t="shared" si="10"/>
        <v>1012070.8618956315</v>
      </c>
      <c r="S552" s="253">
        <v>93609.07</v>
      </c>
      <c r="T552" s="253">
        <v>93509.07</v>
      </c>
      <c r="U552" s="253">
        <v>93509.07</v>
      </c>
      <c r="V552" s="253">
        <v>80525.33</v>
      </c>
    </row>
    <row r="553" spans="1:22" s="204" customFormat="1" ht="15" customHeight="1" x14ac:dyDescent="0.25">
      <c r="A553" s="250" t="s">
        <v>4028</v>
      </c>
      <c r="B553" s="250">
        <v>2</v>
      </c>
      <c r="C553" s="250">
        <v>2</v>
      </c>
      <c r="D553" s="250" t="s">
        <v>4011</v>
      </c>
      <c r="E553" s="250" t="s">
        <v>4012</v>
      </c>
      <c r="F553" s="252">
        <v>448</v>
      </c>
      <c r="G553" s="250" t="s">
        <v>24</v>
      </c>
      <c r="H553" s="250">
        <v>1</v>
      </c>
      <c r="I553" s="251">
        <v>21201</v>
      </c>
      <c r="J553" s="250">
        <v>1</v>
      </c>
      <c r="K553" s="250">
        <v>20</v>
      </c>
      <c r="L553" s="250">
        <v>1</v>
      </c>
      <c r="M553" s="250">
        <v>4</v>
      </c>
      <c r="N553" s="250" t="s">
        <v>4027</v>
      </c>
      <c r="O553" s="250">
        <v>13</v>
      </c>
      <c r="P553" s="253">
        <v>202534.23990119022</v>
      </c>
      <c r="Q553" s="253">
        <v>0</v>
      </c>
      <c r="R553" s="253">
        <f t="shared" si="10"/>
        <v>202534.23990119022</v>
      </c>
      <c r="S553" s="253">
        <v>22511.84</v>
      </c>
      <c r="T553" s="253">
        <v>22511.84</v>
      </c>
      <c r="U553" s="253">
        <v>22511.84</v>
      </c>
      <c r="V553" s="253">
        <v>19607.300000000003</v>
      </c>
    </row>
    <row r="554" spans="1:22" s="204" customFormat="1" ht="15" customHeight="1" x14ac:dyDescent="0.25">
      <c r="A554" s="250" t="s">
        <v>4028</v>
      </c>
      <c r="B554" s="250">
        <v>2</v>
      </c>
      <c r="C554" s="250">
        <v>2</v>
      </c>
      <c r="D554" s="250" t="s">
        <v>4011</v>
      </c>
      <c r="E554" s="250" t="s">
        <v>4012</v>
      </c>
      <c r="F554" s="252">
        <v>448</v>
      </c>
      <c r="G554" s="250" t="s">
        <v>24</v>
      </c>
      <c r="H554" s="250">
        <v>1</v>
      </c>
      <c r="I554" s="251">
        <v>21401</v>
      </c>
      <c r="J554" s="250">
        <v>1</v>
      </c>
      <c r="K554" s="250">
        <v>20</v>
      </c>
      <c r="L554" s="250">
        <v>1</v>
      </c>
      <c r="M554" s="250">
        <v>4</v>
      </c>
      <c r="N554" s="250" t="s">
        <v>4027</v>
      </c>
      <c r="O554" s="252">
        <v>13</v>
      </c>
      <c r="P554" s="253">
        <v>330169.0014559491</v>
      </c>
      <c r="Q554" s="253">
        <v>0</v>
      </c>
      <c r="R554" s="253">
        <f t="shared" si="10"/>
        <v>330169.0014559491</v>
      </c>
      <c r="S554" s="253">
        <v>45591.82</v>
      </c>
      <c r="T554" s="253">
        <v>45591.82</v>
      </c>
      <c r="U554" s="253">
        <v>45591.82</v>
      </c>
      <c r="V554" s="253">
        <v>45591.82</v>
      </c>
    </row>
    <row r="555" spans="1:22" s="204" customFormat="1" ht="15" customHeight="1" x14ac:dyDescent="0.25">
      <c r="A555" s="250" t="s">
        <v>4028</v>
      </c>
      <c r="B555" s="250">
        <v>2</v>
      </c>
      <c r="C555" s="250">
        <v>2</v>
      </c>
      <c r="D555" s="250" t="s">
        <v>4011</v>
      </c>
      <c r="E555" s="250" t="s">
        <v>4012</v>
      </c>
      <c r="F555" s="252">
        <v>448</v>
      </c>
      <c r="G555" s="250" t="s">
        <v>24</v>
      </c>
      <c r="H555" s="250">
        <v>1</v>
      </c>
      <c r="I555" s="251">
        <v>21601</v>
      </c>
      <c r="J555" s="250">
        <v>1</v>
      </c>
      <c r="K555" s="250">
        <v>20</v>
      </c>
      <c r="L555" s="250">
        <v>1</v>
      </c>
      <c r="M555" s="250">
        <v>4</v>
      </c>
      <c r="N555" s="250" t="s">
        <v>4027</v>
      </c>
      <c r="O555" s="250">
        <v>13</v>
      </c>
      <c r="P555" s="253">
        <v>177309.1702657039</v>
      </c>
      <c r="Q555" s="253">
        <v>0</v>
      </c>
      <c r="R555" s="253">
        <f t="shared" si="10"/>
        <v>177309.1702657039</v>
      </c>
      <c r="S555" s="253">
        <v>55781.07</v>
      </c>
      <c r="T555" s="253">
        <v>55781.07</v>
      </c>
      <c r="U555" s="253">
        <v>55781.07</v>
      </c>
      <c r="V555" s="253">
        <v>55720.18</v>
      </c>
    </row>
    <row r="556" spans="1:22" s="204" customFormat="1" ht="15" customHeight="1" x14ac:dyDescent="0.25">
      <c r="A556" s="250" t="s">
        <v>4028</v>
      </c>
      <c r="B556" s="250">
        <v>2</v>
      </c>
      <c r="C556" s="250">
        <v>2</v>
      </c>
      <c r="D556" s="250" t="s">
        <v>4011</v>
      </c>
      <c r="E556" s="250" t="s">
        <v>4012</v>
      </c>
      <c r="F556" s="252">
        <v>448</v>
      </c>
      <c r="G556" s="250" t="s">
        <v>24</v>
      </c>
      <c r="H556" s="250">
        <v>1</v>
      </c>
      <c r="I556" s="251">
        <v>21801</v>
      </c>
      <c r="J556" s="250">
        <v>1</v>
      </c>
      <c r="K556" s="250">
        <v>20</v>
      </c>
      <c r="L556" s="250">
        <v>1</v>
      </c>
      <c r="M556" s="250">
        <v>4</v>
      </c>
      <c r="N556" s="250" t="s">
        <v>4027</v>
      </c>
      <c r="O556" s="252">
        <v>13</v>
      </c>
      <c r="P556" s="253">
        <v>191954.73339542479</v>
      </c>
      <c r="Q556" s="253">
        <v>2168</v>
      </c>
      <c r="R556" s="253">
        <f t="shared" si="10"/>
        <v>194122.73339542479</v>
      </c>
      <c r="S556" s="253">
        <v>112804</v>
      </c>
      <c r="T556" s="253">
        <v>112804</v>
      </c>
      <c r="U556" s="253">
        <v>112804</v>
      </c>
      <c r="V556" s="253">
        <v>112804</v>
      </c>
    </row>
    <row r="557" spans="1:22" s="204" customFormat="1" ht="15" customHeight="1" x14ac:dyDescent="0.25">
      <c r="A557" s="250" t="s">
        <v>4028</v>
      </c>
      <c r="B557" s="250">
        <v>2</v>
      </c>
      <c r="C557" s="250">
        <v>2</v>
      </c>
      <c r="D557" s="250" t="s">
        <v>4011</v>
      </c>
      <c r="E557" s="250" t="s">
        <v>4012</v>
      </c>
      <c r="F557" s="252">
        <v>448</v>
      </c>
      <c r="G557" s="250" t="s">
        <v>24</v>
      </c>
      <c r="H557" s="250">
        <v>1</v>
      </c>
      <c r="I557" s="251">
        <v>22101</v>
      </c>
      <c r="J557" s="250">
        <v>1</v>
      </c>
      <c r="K557" s="250">
        <v>20</v>
      </c>
      <c r="L557" s="250">
        <v>1</v>
      </c>
      <c r="M557" s="250">
        <v>4</v>
      </c>
      <c r="N557" s="250" t="s">
        <v>4027</v>
      </c>
      <c r="O557" s="250">
        <v>13</v>
      </c>
      <c r="P557" s="253">
        <v>196073.30156368553</v>
      </c>
      <c r="Q557" s="253">
        <v>5740</v>
      </c>
      <c r="R557" s="253">
        <f t="shared" si="10"/>
        <v>201813.30156368553</v>
      </c>
      <c r="S557" s="253">
        <v>117441.36</v>
      </c>
      <c r="T557" s="253">
        <v>117441.36</v>
      </c>
      <c r="U557" s="253">
        <v>117441.36</v>
      </c>
      <c r="V557" s="253">
        <v>115971.58</v>
      </c>
    </row>
    <row r="558" spans="1:22" s="204" customFormat="1" ht="15" customHeight="1" x14ac:dyDescent="0.25">
      <c r="A558" s="250" t="s">
        <v>4028</v>
      </c>
      <c r="B558" s="250">
        <v>2</v>
      </c>
      <c r="C558" s="250">
        <v>2</v>
      </c>
      <c r="D558" s="250" t="s">
        <v>4011</v>
      </c>
      <c r="E558" s="250" t="s">
        <v>4012</v>
      </c>
      <c r="F558" s="252">
        <v>448</v>
      </c>
      <c r="G558" s="250" t="s">
        <v>24</v>
      </c>
      <c r="H558" s="250">
        <v>1</v>
      </c>
      <c r="I558" s="251">
        <v>22106</v>
      </c>
      <c r="J558" s="250">
        <v>1</v>
      </c>
      <c r="K558" s="250">
        <v>20</v>
      </c>
      <c r="L558" s="250">
        <v>1</v>
      </c>
      <c r="M558" s="250">
        <v>4</v>
      </c>
      <c r="N558" s="250" t="s">
        <v>4027</v>
      </c>
      <c r="O558" s="252">
        <v>13</v>
      </c>
      <c r="P558" s="253">
        <v>154695.45400072268</v>
      </c>
      <c r="Q558" s="253">
        <v>0</v>
      </c>
      <c r="R558" s="253">
        <f t="shared" si="10"/>
        <v>154695.45400072268</v>
      </c>
      <c r="S558" s="253">
        <v>42654</v>
      </c>
      <c r="T558" s="253">
        <v>42654</v>
      </c>
      <c r="U558" s="253">
        <v>42654</v>
      </c>
      <c r="V558" s="253">
        <v>24338</v>
      </c>
    </row>
    <row r="559" spans="1:22" s="204" customFormat="1" ht="15" customHeight="1" x14ac:dyDescent="0.25">
      <c r="A559" s="250" t="s">
        <v>4028</v>
      </c>
      <c r="B559" s="250">
        <v>2</v>
      </c>
      <c r="C559" s="250">
        <v>2</v>
      </c>
      <c r="D559" s="250" t="s">
        <v>4011</v>
      </c>
      <c r="E559" s="250" t="s">
        <v>4012</v>
      </c>
      <c r="F559" s="252">
        <v>448</v>
      </c>
      <c r="G559" s="250" t="s">
        <v>24</v>
      </c>
      <c r="H559" s="250">
        <v>1</v>
      </c>
      <c r="I559" s="251">
        <v>22301</v>
      </c>
      <c r="J559" s="250">
        <v>1</v>
      </c>
      <c r="K559" s="250">
        <v>20</v>
      </c>
      <c r="L559" s="250">
        <v>1</v>
      </c>
      <c r="M559" s="250">
        <v>4</v>
      </c>
      <c r="N559" s="250" t="s">
        <v>4027</v>
      </c>
      <c r="O559" s="250">
        <v>13</v>
      </c>
      <c r="P559" s="253">
        <v>320</v>
      </c>
      <c r="Q559" s="253">
        <v>0</v>
      </c>
      <c r="R559" s="253">
        <f t="shared" si="10"/>
        <v>320</v>
      </c>
      <c r="S559" s="253">
        <v>319.88</v>
      </c>
      <c r="T559" s="253">
        <v>319.88</v>
      </c>
      <c r="U559" s="253">
        <v>319.88</v>
      </c>
      <c r="V559" s="253">
        <v>319.88</v>
      </c>
    </row>
    <row r="560" spans="1:22" s="204" customFormat="1" ht="15" customHeight="1" x14ac:dyDescent="0.25">
      <c r="A560" s="250" t="s">
        <v>4028</v>
      </c>
      <c r="B560" s="250">
        <v>2</v>
      </c>
      <c r="C560" s="250">
        <v>2</v>
      </c>
      <c r="D560" s="250" t="s">
        <v>4011</v>
      </c>
      <c r="E560" s="250" t="s">
        <v>4012</v>
      </c>
      <c r="F560" s="252">
        <v>448</v>
      </c>
      <c r="G560" s="250" t="s">
        <v>24</v>
      </c>
      <c r="H560" s="250">
        <v>1</v>
      </c>
      <c r="I560" s="251">
        <v>23901</v>
      </c>
      <c r="J560" s="250">
        <v>1</v>
      </c>
      <c r="K560" s="250">
        <v>20</v>
      </c>
      <c r="L560" s="250">
        <v>1</v>
      </c>
      <c r="M560" s="250">
        <v>4</v>
      </c>
      <c r="N560" s="250" t="s">
        <v>4027</v>
      </c>
      <c r="O560" s="252">
        <v>13</v>
      </c>
      <c r="P560" s="253">
        <v>6451276.4820699999</v>
      </c>
      <c r="Q560" s="253">
        <v>1093360.78</v>
      </c>
      <c r="R560" s="253">
        <f t="shared" si="10"/>
        <v>7544637.2620700002</v>
      </c>
      <c r="S560" s="253">
        <v>2755927.5799999996</v>
      </c>
      <c r="T560" s="253">
        <v>2755927.5799999996</v>
      </c>
      <c r="U560" s="253">
        <v>2755936.5799999996</v>
      </c>
      <c r="V560" s="253">
        <v>2332408.8199999998</v>
      </c>
    </row>
    <row r="561" spans="1:22" s="204" customFormat="1" ht="15" customHeight="1" x14ac:dyDescent="0.25">
      <c r="A561" s="250" t="s">
        <v>4028</v>
      </c>
      <c r="B561" s="250">
        <v>2</v>
      </c>
      <c r="C561" s="250">
        <v>2</v>
      </c>
      <c r="D561" s="250" t="s">
        <v>4011</v>
      </c>
      <c r="E561" s="250" t="s">
        <v>4012</v>
      </c>
      <c r="F561" s="252">
        <v>448</v>
      </c>
      <c r="G561" s="250" t="s">
        <v>24</v>
      </c>
      <c r="H561" s="250">
        <v>1</v>
      </c>
      <c r="I561" s="251">
        <v>24201</v>
      </c>
      <c r="J561" s="250">
        <v>1</v>
      </c>
      <c r="K561" s="250">
        <v>20</v>
      </c>
      <c r="L561" s="250">
        <v>1</v>
      </c>
      <c r="M561" s="250">
        <v>4</v>
      </c>
      <c r="N561" s="250" t="s">
        <v>4027</v>
      </c>
      <c r="O561" s="250">
        <v>13</v>
      </c>
      <c r="P561" s="253">
        <v>126007.24592760553</v>
      </c>
      <c r="Q561" s="253">
        <v>0</v>
      </c>
      <c r="R561" s="253">
        <f t="shared" si="10"/>
        <v>126007.24592760553</v>
      </c>
      <c r="S561" s="253">
        <v>56902.770000000004</v>
      </c>
      <c r="T561" s="253">
        <v>56902.770000000004</v>
      </c>
      <c r="U561" s="253">
        <v>56902.770000000004</v>
      </c>
      <c r="V561" s="253">
        <v>56902.770000000004</v>
      </c>
    </row>
    <row r="562" spans="1:22" s="204" customFormat="1" ht="15" customHeight="1" x14ac:dyDescent="0.25">
      <c r="A562" s="250" t="s">
        <v>4028</v>
      </c>
      <c r="B562" s="250">
        <v>2</v>
      </c>
      <c r="C562" s="250">
        <v>2</v>
      </c>
      <c r="D562" s="250" t="s">
        <v>4011</v>
      </c>
      <c r="E562" s="250" t="s">
        <v>4012</v>
      </c>
      <c r="F562" s="252">
        <v>448</v>
      </c>
      <c r="G562" s="250" t="s">
        <v>24</v>
      </c>
      <c r="H562" s="250">
        <v>1</v>
      </c>
      <c r="I562" s="251">
        <v>24601</v>
      </c>
      <c r="J562" s="250">
        <v>1</v>
      </c>
      <c r="K562" s="250">
        <v>20</v>
      </c>
      <c r="L562" s="250">
        <v>1</v>
      </c>
      <c r="M562" s="250">
        <v>4</v>
      </c>
      <c r="N562" s="250" t="s">
        <v>4027</v>
      </c>
      <c r="O562" s="252">
        <v>13</v>
      </c>
      <c r="P562" s="253">
        <v>511536.55067646713</v>
      </c>
      <c r="Q562" s="253">
        <v>-25536</v>
      </c>
      <c r="R562" s="253">
        <f t="shared" si="10"/>
        <v>486000.55067646713</v>
      </c>
      <c r="S562" s="253">
        <v>135139.47</v>
      </c>
      <c r="T562" s="253">
        <v>135139.47</v>
      </c>
      <c r="U562" s="253">
        <v>135139.47</v>
      </c>
      <c r="V562" s="253">
        <v>131695.51</v>
      </c>
    </row>
    <row r="563" spans="1:22" s="204" customFormat="1" ht="15" customHeight="1" x14ac:dyDescent="0.25">
      <c r="A563" s="250" t="s">
        <v>4028</v>
      </c>
      <c r="B563" s="250">
        <v>2</v>
      </c>
      <c r="C563" s="250">
        <v>2</v>
      </c>
      <c r="D563" s="250" t="s">
        <v>4011</v>
      </c>
      <c r="E563" s="250" t="s">
        <v>4012</v>
      </c>
      <c r="F563" s="252">
        <v>448</v>
      </c>
      <c r="G563" s="250" t="s">
        <v>24</v>
      </c>
      <c r="H563" s="250">
        <v>1</v>
      </c>
      <c r="I563" s="251">
        <v>25301</v>
      </c>
      <c r="J563" s="250">
        <v>1</v>
      </c>
      <c r="K563" s="250">
        <v>20</v>
      </c>
      <c r="L563" s="250">
        <v>1</v>
      </c>
      <c r="M563" s="250">
        <v>4</v>
      </c>
      <c r="N563" s="250" t="s">
        <v>4027</v>
      </c>
      <c r="O563" s="250">
        <v>13</v>
      </c>
      <c r="P563" s="253">
        <v>14448.949616439711</v>
      </c>
      <c r="Q563" s="253">
        <v>17628</v>
      </c>
      <c r="R563" s="253">
        <f t="shared" si="10"/>
        <v>32076.949616439713</v>
      </c>
      <c r="S563" s="253">
        <v>32076.85</v>
      </c>
      <c r="T563" s="253">
        <v>32076.85</v>
      </c>
      <c r="U563" s="253">
        <v>32076.85</v>
      </c>
      <c r="V563" s="253">
        <v>32076.85</v>
      </c>
    </row>
    <row r="564" spans="1:22" s="204" customFormat="1" ht="15" customHeight="1" x14ac:dyDescent="0.25">
      <c r="A564" s="250" t="s">
        <v>4028</v>
      </c>
      <c r="B564" s="250">
        <v>2</v>
      </c>
      <c r="C564" s="250">
        <v>2</v>
      </c>
      <c r="D564" s="250" t="s">
        <v>4011</v>
      </c>
      <c r="E564" s="250" t="s">
        <v>4012</v>
      </c>
      <c r="F564" s="252">
        <v>448</v>
      </c>
      <c r="G564" s="250" t="s">
        <v>24</v>
      </c>
      <c r="H564" s="250">
        <v>1</v>
      </c>
      <c r="I564" s="251">
        <v>25901</v>
      </c>
      <c r="J564" s="250">
        <v>1</v>
      </c>
      <c r="K564" s="250">
        <v>20</v>
      </c>
      <c r="L564" s="250">
        <v>1</v>
      </c>
      <c r="M564" s="250">
        <v>4</v>
      </c>
      <c r="N564" s="250" t="s">
        <v>4027</v>
      </c>
      <c r="O564" s="252">
        <v>13</v>
      </c>
      <c r="P564" s="253">
        <v>7651602.3899625549</v>
      </c>
      <c r="Q564" s="253">
        <v>-273563</v>
      </c>
      <c r="R564" s="253">
        <f t="shared" si="10"/>
        <v>7378039.3899625549</v>
      </c>
      <c r="S564" s="253">
        <v>101470.88</v>
      </c>
      <c r="T564" s="253">
        <v>101470.88</v>
      </c>
      <c r="U564" s="253">
        <v>101470.88</v>
      </c>
      <c r="V564" s="253">
        <v>9074.56</v>
      </c>
    </row>
    <row r="565" spans="1:22" s="204" customFormat="1" ht="15" customHeight="1" x14ac:dyDescent="0.25">
      <c r="A565" s="250" t="s">
        <v>4028</v>
      </c>
      <c r="B565" s="250">
        <v>2</v>
      </c>
      <c r="C565" s="250">
        <v>2</v>
      </c>
      <c r="D565" s="250" t="s">
        <v>4011</v>
      </c>
      <c r="E565" s="250" t="s">
        <v>4012</v>
      </c>
      <c r="F565" s="252">
        <v>448</v>
      </c>
      <c r="G565" s="250" t="s">
        <v>24</v>
      </c>
      <c r="H565" s="250">
        <v>1</v>
      </c>
      <c r="I565" s="251">
        <v>26101</v>
      </c>
      <c r="J565" s="250">
        <v>1</v>
      </c>
      <c r="K565" s="250">
        <v>20</v>
      </c>
      <c r="L565" s="250">
        <v>1</v>
      </c>
      <c r="M565" s="250">
        <v>4</v>
      </c>
      <c r="N565" s="250" t="s">
        <v>4027</v>
      </c>
      <c r="O565" s="250">
        <v>13</v>
      </c>
      <c r="P565" s="253">
        <v>5951255.7669108259</v>
      </c>
      <c r="Q565" s="253">
        <v>-254650.78</v>
      </c>
      <c r="R565" s="253">
        <f t="shared" si="10"/>
        <v>5696604.9869108256</v>
      </c>
      <c r="S565" s="253">
        <v>4419368.8600000003</v>
      </c>
      <c r="T565" s="253">
        <v>4419368.8600000003</v>
      </c>
      <c r="U565" s="253">
        <v>4419368.8600000003</v>
      </c>
      <c r="V565" s="253">
        <v>3858848.2099999995</v>
      </c>
    </row>
    <row r="566" spans="1:22" s="204" customFormat="1" ht="15" customHeight="1" x14ac:dyDescent="0.25">
      <c r="A566" s="250" t="s">
        <v>4028</v>
      </c>
      <c r="B566" s="250">
        <v>2</v>
      </c>
      <c r="C566" s="250">
        <v>2</v>
      </c>
      <c r="D566" s="250" t="s">
        <v>4011</v>
      </c>
      <c r="E566" s="250" t="s">
        <v>4012</v>
      </c>
      <c r="F566" s="252">
        <v>448</v>
      </c>
      <c r="G566" s="250" t="s">
        <v>24</v>
      </c>
      <c r="H566" s="250">
        <v>1</v>
      </c>
      <c r="I566" s="251">
        <v>26102</v>
      </c>
      <c r="J566" s="250">
        <v>1</v>
      </c>
      <c r="K566" s="250">
        <v>20</v>
      </c>
      <c r="L566" s="250">
        <v>1</v>
      </c>
      <c r="M566" s="250">
        <v>4</v>
      </c>
      <c r="N566" s="250" t="s">
        <v>4027</v>
      </c>
      <c r="O566" s="252">
        <v>13</v>
      </c>
      <c r="P566" s="253">
        <v>414268.9991800912</v>
      </c>
      <c r="Q566" s="253">
        <v>9890</v>
      </c>
      <c r="R566" s="253">
        <f t="shared" si="10"/>
        <v>424158.9991800912</v>
      </c>
      <c r="S566" s="253">
        <v>257860.72999999998</v>
      </c>
      <c r="T566" s="253">
        <v>257860.72999999998</v>
      </c>
      <c r="U566" s="253">
        <v>257860.72999999998</v>
      </c>
      <c r="V566" s="253">
        <v>236895.46</v>
      </c>
    </row>
    <row r="567" spans="1:22" s="204" customFormat="1" ht="15" customHeight="1" x14ac:dyDescent="0.25">
      <c r="A567" s="250" t="s">
        <v>4028</v>
      </c>
      <c r="B567" s="250">
        <v>2</v>
      </c>
      <c r="C567" s="250">
        <v>2</v>
      </c>
      <c r="D567" s="250" t="s">
        <v>4011</v>
      </c>
      <c r="E567" s="250" t="s">
        <v>4012</v>
      </c>
      <c r="F567" s="252">
        <v>448</v>
      </c>
      <c r="G567" s="250" t="s">
        <v>24</v>
      </c>
      <c r="H567" s="250">
        <v>1</v>
      </c>
      <c r="I567" s="251">
        <v>27101</v>
      </c>
      <c r="J567" s="250">
        <v>1</v>
      </c>
      <c r="K567" s="250">
        <v>20</v>
      </c>
      <c r="L567" s="250">
        <v>1</v>
      </c>
      <c r="M567" s="250">
        <v>4</v>
      </c>
      <c r="N567" s="250" t="s">
        <v>4027</v>
      </c>
      <c r="O567" s="250">
        <v>13</v>
      </c>
      <c r="P567" s="253">
        <v>1912274.6190116936</v>
      </c>
      <c r="Q567" s="253">
        <v>430567.76</v>
      </c>
      <c r="R567" s="253">
        <f t="shared" si="10"/>
        <v>2342842.3790116934</v>
      </c>
      <c r="S567" s="253">
        <v>8073.6</v>
      </c>
      <c r="T567" s="253">
        <v>8073.6</v>
      </c>
      <c r="U567" s="253">
        <v>8073.6</v>
      </c>
      <c r="V567" s="253">
        <v>8073.6</v>
      </c>
    </row>
    <row r="568" spans="1:22" s="204" customFormat="1" ht="15" customHeight="1" x14ac:dyDescent="0.25">
      <c r="A568" s="250" t="s">
        <v>4028</v>
      </c>
      <c r="B568" s="250">
        <v>2</v>
      </c>
      <c r="C568" s="250">
        <v>2</v>
      </c>
      <c r="D568" s="250" t="s">
        <v>4011</v>
      </c>
      <c r="E568" s="250" t="s">
        <v>4012</v>
      </c>
      <c r="F568" s="252">
        <v>448</v>
      </c>
      <c r="G568" s="250" t="s">
        <v>24</v>
      </c>
      <c r="H568" s="250">
        <v>1</v>
      </c>
      <c r="I568" s="251">
        <v>27201</v>
      </c>
      <c r="J568" s="250">
        <v>1</v>
      </c>
      <c r="K568" s="250">
        <v>20</v>
      </c>
      <c r="L568" s="250">
        <v>1</v>
      </c>
      <c r="M568" s="250">
        <v>4</v>
      </c>
      <c r="N568" s="250" t="s">
        <v>4027</v>
      </c>
      <c r="O568" s="252">
        <v>13</v>
      </c>
      <c r="P568" s="253">
        <v>155893.99459489042</v>
      </c>
      <c r="Q568" s="253">
        <v>22806</v>
      </c>
      <c r="R568" s="253">
        <f t="shared" si="10"/>
        <v>178699.99459489042</v>
      </c>
      <c r="S568" s="253">
        <v>147162.03</v>
      </c>
      <c r="T568" s="253">
        <v>147162.03</v>
      </c>
      <c r="U568" s="253">
        <v>147162.03</v>
      </c>
      <c r="V568" s="253">
        <v>137212.29999999999</v>
      </c>
    </row>
    <row r="569" spans="1:22" s="204" customFormat="1" ht="15" customHeight="1" x14ac:dyDescent="0.25">
      <c r="A569" s="250" t="s">
        <v>4028</v>
      </c>
      <c r="B569" s="250">
        <v>2</v>
      </c>
      <c r="C569" s="250">
        <v>2</v>
      </c>
      <c r="D569" s="250" t="s">
        <v>4011</v>
      </c>
      <c r="E569" s="250" t="s">
        <v>4012</v>
      </c>
      <c r="F569" s="252">
        <v>448</v>
      </c>
      <c r="G569" s="250" t="s">
        <v>24</v>
      </c>
      <c r="H569" s="250">
        <v>1</v>
      </c>
      <c r="I569" s="251">
        <v>29101</v>
      </c>
      <c r="J569" s="250">
        <v>1</v>
      </c>
      <c r="K569" s="250">
        <v>20</v>
      </c>
      <c r="L569" s="250">
        <v>1</v>
      </c>
      <c r="M569" s="250">
        <v>4</v>
      </c>
      <c r="N569" s="250" t="s">
        <v>4027</v>
      </c>
      <c r="O569" s="250">
        <v>13</v>
      </c>
      <c r="P569" s="253">
        <v>251889.28417526121</v>
      </c>
      <c r="Q569" s="253">
        <v>0</v>
      </c>
      <c r="R569" s="253">
        <f t="shared" si="10"/>
        <v>251889.28417526121</v>
      </c>
      <c r="S569" s="253">
        <v>163280.77000000002</v>
      </c>
      <c r="T569" s="253">
        <v>163280.77000000002</v>
      </c>
      <c r="U569" s="253">
        <v>163280.77000000002</v>
      </c>
      <c r="V569" s="253">
        <v>151950.81000000003</v>
      </c>
    </row>
    <row r="570" spans="1:22" s="204" customFormat="1" ht="15" customHeight="1" x14ac:dyDescent="0.25">
      <c r="A570" s="250" t="s">
        <v>4028</v>
      </c>
      <c r="B570" s="250">
        <v>2</v>
      </c>
      <c r="C570" s="250">
        <v>2</v>
      </c>
      <c r="D570" s="250" t="s">
        <v>4011</v>
      </c>
      <c r="E570" s="250" t="s">
        <v>4012</v>
      </c>
      <c r="F570" s="252">
        <v>448</v>
      </c>
      <c r="G570" s="250" t="s">
        <v>24</v>
      </c>
      <c r="H570" s="250">
        <v>1</v>
      </c>
      <c r="I570" s="251">
        <v>29201</v>
      </c>
      <c r="J570" s="250">
        <v>1</v>
      </c>
      <c r="K570" s="250">
        <v>20</v>
      </c>
      <c r="L570" s="250">
        <v>1</v>
      </c>
      <c r="M570" s="250">
        <v>4</v>
      </c>
      <c r="N570" s="250" t="s">
        <v>4027</v>
      </c>
      <c r="O570" s="252">
        <v>13</v>
      </c>
      <c r="P570" s="253">
        <v>7934.3998660409279</v>
      </c>
      <c r="Q570" s="253">
        <v>0</v>
      </c>
      <c r="R570" s="253">
        <f t="shared" si="10"/>
        <v>7934.3998660409279</v>
      </c>
      <c r="S570" s="253">
        <v>354.99</v>
      </c>
      <c r="T570" s="253">
        <v>354.99</v>
      </c>
      <c r="U570" s="253">
        <v>354.99</v>
      </c>
      <c r="V570" s="253">
        <v>354.99</v>
      </c>
    </row>
    <row r="571" spans="1:22" s="204" customFormat="1" ht="15" customHeight="1" x14ac:dyDescent="0.25">
      <c r="A571" s="250" t="s">
        <v>4028</v>
      </c>
      <c r="B571" s="250">
        <v>2</v>
      </c>
      <c r="C571" s="250">
        <v>2</v>
      </c>
      <c r="D571" s="250" t="s">
        <v>4011</v>
      </c>
      <c r="E571" s="250" t="s">
        <v>4012</v>
      </c>
      <c r="F571" s="252">
        <v>448</v>
      </c>
      <c r="G571" s="250" t="s">
        <v>24</v>
      </c>
      <c r="H571" s="250">
        <v>1</v>
      </c>
      <c r="I571" s="251">
        <v>29301</v>
      </c>
      <c r="J571" s="250">
        <v>1</v>
      </c>
      <c r="K571" s="250">
        <v>20</v>
      </c>
      <c r="L571" s="250">
        <v>1</v>
      </c>
      <c r="M571" s="250">
        <v>4</v>
      </c>
      <c r="N571" s="250" t="s">
        <v>4027</v>
      </c>
      <c r="O571" s="250">
        <v>13</v>
      </c>
      <c r="P571" s="253">
        <v>1275.301513249339</v>
      </c>
      <c r="Q571" s="253">
        <v>759</v>
      </c>
      <c r="R571" s="253">
        <f t="shared" si="10"/>
        <v>2034.301513249339</v>
      </c>
      <c r="S571" s="253">
        <v>2034</v>
      </c>
      <c r="T571" s="253">
        <v>2034</v>
      </c>
      <c r="U571" s="253">
        <v>2034</v>
      </c>
      <c r="V571" s="253">
        <v>2034</v>
      </c>
    </row>
    <row r="572" spans="1:22" s="204" customFormat="1" ht="15" customHeight="1" x14ac:dyDescent="0.25">
      <c r="A572" s="250" t="s">
        <v>4028</v>
      </c>
      <c r="B572" s="250">
        <v>2</v>
      </c>
      <c r="C572" s="250">
        <v>2</v>
      </c>
      <c r="D572" s="250" t="s">
        <v>4011</v>
      </c>
      <c r="E572" s="250" t="s">
        <v>4012</v>
      </c>
      <c r="F572" s="252">
        <v>448</v>
      </c>
      <c r="G572" s="250" t="s">
        <v>24</v>
      </c>
      <c r="H572" s="250">
        <v>1</v>
      </c>
      <c r="I572" s="251">
        <v>29401</v>
      </c>
      <c r="J572" s="250">
        <v>1</v>
      </c>
      <c r="K572" s="250">
        <v>20</v>
      </c>
      <c r="L572" s="250">
        <v>1</v>
      </c>
      <c r="M572" s="250">
        <v>4</v>
      </c>
      <c r="N572" s="250" t="s">
        <v>4027</v>
      </c>
      <c r="O572" s="252">
        <v>13</v>
      </c>
      <c r="P572" s="253">
        <v>56185.937233427452</v>
      </c>
      <c r="Q572" s="253">
        <v>-759</v>
      </c>
      <c r="R572" s="253">
        <f t="shared" si="10"/>
        <v>55426.937233427452</v>
      </c>
      <c r="S572" s="253">
        <v>734.99</v>
      </c>
      <c r="T572" s="253">
        <v>734.99</v>
      </c>
      <c r="U572" s="253">
        <v>734.99</v>
      </c>
      <c r="V572" s="253">
        <v>734.99</v>
      </c>
    </row>
    <row r="573" spans="1:22" s="204" customFormat="1" ht="15" customHeight="1" x14ac:dyDescent="0.25">
      <c r="A573" s="250" t="s">
        <v>4028</v>
      </c>
      <c r="B573" s="250">
        <v>2</v>
      </c>
      <c r="C573" s="250">
        <v>2</v>
      </c>
      <c r="D573" s="250" t="s">
        <v>4011</v>
      </c>
      <c r="E573" s="250" t="s">
        <v>4012</v>
      </c>
      <c r="F573" s="252">
        <v>448</v>
      </c>
      <c r="G573" s="250" t="s">
        <v>24</v>
      </c>
      <c r="H573" s="250">
        <v>1</v>
      </c>
      <c r="I573" s="251">
        <v>29601</v>
      </c>
      <c r="J573" s="250">
        <v>1</v>
      </c>
      <c r="K573" s="250">
        <v>20</v>
      </c>
      <c r="L573" s="250">
        <v>1</v>
      </c>
      <c r="M573" s="250">
        <v>4</v>
      </c>
      <c r="N573" s="250" t="s">
        <v>4027</v>
      </c>
      <c r="O573" s="250">
        <v>13</v>
      </c>
      <c r="P573" s="253">
        <v>1019644.7177371358</v>
      </c>
      <c r="Q573" s="253">
        <v>12277</v>
      </c>
      <c r="R573" s="253">
        <f t="shared" si="10"/>
        <v>1031921.7177371358</v>
      </c>
      <c r="S573" s="253">
        <v>597379.25</v>
      </c>
      <c r="T573" s="253">
        <v>597379.25</v>
      </c>
      <c r="U573" s="253">
        <v>597379.25</v>
      </c>
      <c r="V573" s="253">
        <v>465599.8</v>
      </c>
    </row>
    <row r="574" spans="1:22" s="204" customFormat="1" ht="15" customHeight="1" x14ac:dyDescent="0.25">
      <c r="A574" s="250" t="s">
        <v>4028</v>
      </c>
      <c r="B574" s="250">
        <v>2</v>
      </c>
      <c r="C574" s="250">
        <v>2</v>
      </c>
      <c r="D574" s="250" t="s">
        <v>4011</v>
      </c>
      <c r="E574" s="250" t="s">
        <v>4012</v>
      </c>
      <c r="F574" s="252">
        <v>448</v>
      </c>
      <c r="G574" s="250" t="s">
        <v>24</v>
      </c>
      <c r="H574" s="250">
        <v>1</v>
      </c>
      <c r="I574" s="251">
        <v>29801</v>
      </c>
      <c r="J574" s="250">
        <v>1</v>
      </c>
      <c r="K574" s="250">
        <v>20</v>
      </c>
      <c r="L574" s="250">
        <v>1</v>
      </c>
      <c r="M574" s="250">
        <v>4</v>
      </c>
      <c r="N574" s="250" t="s">
        <v>4027</v>
      </c>
      <c r="O574" s="252">
        <v>13</v>
      </c>
      <c r="P574" s="253">
        <v>785842.61695247889</v>
      </c>
      <c r="Q574" s="253">
        <v>203428</v>
      </c>
      <c r="R574" s="253">
        <f t="shared" si="10"/>
        <v>989270.61695247889</v>
      </c>
      <c r="S574" s="253">
        <v>641821.24</v>
      </c>
      <c r="T574" s="253">
        <v>641821.24</v>
      </c>
      <c r="U574" s="253">
        <v>641821.24</v>
      </c>
      <c r="V574" s="253">
        <v>611923.59</v>
      </c>
    </row>
    <row r="575" spans="1:22" s="204" customFormat="1" ht="15" customHeight="1" x14ac:dyDescent="0.25">
      <c r="A575" s="250" t="s">
        <v>4028</v>
      </c>
      <c r="B575" s="250">
        <v>2</v>
      </c>
      <c r="C575" s="250">
        <v>2</v>
      </c>
      <c r="D575" s="250" t="s">
        <v>4011</v>
      </c>
      <c r="E575" s="250" t="s">
        <v>4012</v>
      </c>
      <c r="F575" s="252">
        <v>448</v>
      </c>
      <c r="G575" s="250" t="s">
        <v>24</v>
      </c>
      <c r="H575" s="250">
        <v>1</v>
      </c>
      <c r="I575" s="251">
        <v>31101</v>
      </c>
      <c r="J575" s="250">
        <v>1</v>
      </c>
      <c r="K575" s="250">
        <v>20</v>
      </c>
      <c r="L575" s="250">
        <v>1</v>
      </c>
      <c r="M575" s="250">
        <v>1</v>
      </c>
      <c r="N575" s="250" t="s">
        <v>4013</v>
      </c>
      <c r="O575" s="250">
        <v>13</v>
      </c>
      <c r="P575" s="253">
        <v>104000000</v>
      </c>
      <c r="Q575" s="253">
        <v>-17612226.690000001</v>
      </c>
      <c r="R575" s="253">
        <f t="shared" si="10"/>
        <v>86387773.310000002</v>
      </c>
      <c r="S575" s="253">
        <v>52821457.539999999</v>
      </c>
      <c r="T575" s="253">
        <v>52821457.539999999</v>
      </c>
      <c r="U575" s="253">
        <v>52821457.539999999</v>
      </c>
      <c r="V575" s="253">
        <f>52116136-V576</f>
        <v>48091265</v>
      </c>
    </row>
    <row r="576" spans="1:22" s="204" customFormat="1" ht="15" customHeight="1" x14ac:dyDescent="0.25">
      <c r="A576" s="250" t="s">
        <v>4028</v>
      </c>
      <c r="B576" s="250">
        <v>2</v>
      </c>
      <c r="C576" s="250">
        <v>2</v>
      </c>
      <c r="D576" s="250" t="s">
        <v>4011</v>
      </c>
      <c r="E576" s="250" t="s">
        <v>4012</v>
      </c>
      <c r="F576" s="252">
        <v>448</v>
      </c>
      <c r="G576" s="250" t="s">
        <v>24</v>
      </c>
      <c r="H576" s="250">
        <v>1</v>
      </c>
      <c r="I576" s="251">
        <v>31101</v>
      </c>
      <c r="J576" s="250">
        <v>1</v>
      </c>
      <c r="K576" s="250">
        <v>20</v>
      </c>
      <c r="L576" s="250">
        <v>1</v>
      </c>
      <c r="M576" s="250">
        <v>4</v>
      </c>
      <c r="N576" s="250" t="s">
        <v>4027</v>
      </c>
      <c r="O576" s="250">
        <v>13</v>
      </c>
      <c r="P576" s="253">
        <f>6100795.22772616-0.3</f>
        <v>6100794.9277261598</v>
      </c>
      <c r="Q576" s="253">
        <v>0</v>
      </c>
      <c r="R576" s="253">
        <f t="shared" si="10"/>
        <v>6100794.9277261598</v>
      </c>
      <c r="S576" s="253">
        <v>4024871</v>
      </c>
      <c r="T576" s="253">
        <v>4024871</v>
      </c>
      <c r="U576" s="253">
        <v>4024871</v>
      </c>
      <c r="V576" s="253">
        <v>4024871</v>
      </c>
    </row>
    <row r="577" spans="1:22" s="204" customFormat="1" ht="15" customHeight="1" x14ac:dyDescent="0.25">
      <c r="A577" s="250" t="s">
        <v>4028</v>
      </c>
      <c r="B577" s="250">
        <v>2</v>
      </c>
      <c r="C577" s="250">
        <v>2</v>
      </c>
      <c r="D577" s="250" t="s">
        <v>4011</v>
      </c>
      <c r="E577" s="250" t="s">
        <v>4012</v>
      </c>
      <c r="F577" s="252">
        <v>448</v>
      </c>
      <c r="G577" s="250" t="s">
        <v>24</v>
      </c>
      <c r="H577" s="250">
        <v>1</v>
      </c>
      <c r="I577" s="251">
        <v>31201</v>
      </c>
      <c r="J577" s="250">
        <v>1</v>
      </c>
      <c r="K577" s="250">
        <v>20</v>
      </c>
      <c r="L577" s="250">
        <v>1</v>
      </c>
      <c r="M577" s="250">
        <v>4</v>
      </c>
      <c r="N577" s="250" t="s">
        <v>4027</v>
      </c>
      <c r="O577" s="252">
        <v>13</v>
      </c>
      <c r="P577" s="253">
        <v>4499.7</v>
      </c>
      <c r="Q577" s="253">
        <v>0</v>
      </c>
      <c r="R577" s="253">
        <f t="shared" si="10"/>
        <v>4499.7</v>
      </c>
      <c r="S577" s="253">
        <v>1700.67</v>
      </c>
      <c r="T577" s="253">
        <v>1700.67</v>
      </c>
      <c r="U577" s="253">
        <v>1700.67</v>
      </c>
      <c r="V577" s="253">
        <v>1900.67</v>
      </c>
    </row>
    <row r="578" spans="1:22" s="204" customFormat="1" ht="15" customHeight="1" x14ac:dyDescent="0.25">
      <c r="A578" s="250" t="s">
        <v>4028</v>
      </c>
      <c r="B578" s="250">
        <v>2</v>
      </c>
      <c r="C578" s="250">
        <v>2</v>
      </c>
      <c r="D578" s="250" t="s">
        <v>4011</v>
      </c>
      <c r="E578" s="250" t="s">
        <v>4012</v>
      </c>
      <c r="F578" s="252">
        <v>448</v>
      </c>
      <c r="G578" s="250" t="s">
        <v>24</v>
      </c>
      <c r="H578" s="250">
        <v>1</v>
      </c>
      <c r="I578" s="251">
        <v>31301</v>
      </c>
      <c r="J578" s="250">
        <v>1</v>
      </c>
      <c r="K578" s="250">
        <v>20</v>
      </c>
      <c r="L578" s="250">
        <v>1</v>
      </c>
      <c r="M578" s="250">
        <v>4</v>
      </c>
      <c r="N578" s="250" t="s">
        <v>4027</v>
      </c>
      <c r="O578" s="250">
        <v>13</v>
      </c>
      <c r="P578" s="253">
        <v>9364</v>
      </c>
      <c r="Q578" s="253">
        <v>0</v>
      </c>
      <c r="R578" s="253">
        <f t="shared" si="10"/>
        <v>9364</v>
      </c>
      <c r="S578" s="253">
        <v>4659.8</v>
      </c>
      <c r="T578" s="253">
        <v>4659.8</v>
      </c>
      <c r="U578" s="253">
        <v>4659.8</v>
      </c>
      <c r="V578" s="253">
        <v>4659.8</v>
      </c>
    </row>
    <row r="579" spans="1:22" s="204" customFormat="1" ht="15" customHeight="1" x14ac:dyDescent="0.25">
      <c r="A579" s="250" t="s">
        <v>4028</v>
      </c>
      <c r="B579" s="250">
        <v>2</v>
      </c>
      <c r="C579" s="250">
        <v>2</v>
      </c>
      <c r="D579" s="250" t="s">
        <v>4011</v>
      </c>
      <c r="E579" s="250" t="s">
        <v>4012</v>
      </c>
      <c r="F579" s="252">
        <v>448</v>
      </c>
      <c r="G579" s="250" t="s">
        <v>24</v>
      </c>
      <c r="H579" s="250">
        <v>1</v>
      </c>
      <c r="I579" s="251">
        <v>31401</v>
      </c>
      <c r="J579" s="250">
        <v>1</v>
      </c>
      <c r="K579" s="250">
        <v>20</v>
      </c>
      <c r="L579" s="250">
        <v>1</v>
      </c>
      <c r="M579" s="250">
        <v>4</v>
      </c>
      <c r="N579" s="250" t="s">
        <v>4027</v>
      </c>
      <c r="O579" s="252">
        <v>13</v>
      </c>
      <c r="P579" s="253">
        <v>268510.70516212616</v>
      </c>
      <c r="Q579" s="253">
        <v>-1466</v>
      </c>
      <c r="R579" s="253">
        <f t="shared" si="10"/>
        <v>267044.70516212616</v>
      </c>
      <c r="S579" s="253">
        <v>141501.66</v>
      </c>
      <c r="T579" s="253">
        <v>141501.66</v>
      </c>
      <c r="U579" s="253">
        <v>141501.66</v>
      </c>
      <c r="V579" s="253">
        <v>123397.54999999999</v>
      </c>
    </row>
    <row r="580" spans="1:22" s="204" customFormat="1" ht="15" customHeight="1" x14ac:dyDescent="0.25">
      <c r="A580" s="250" t="s">
        <v>4028</v>
      </c>
      <c r="B580" s="250">
        <v>2</v>
      </c>
      <c r="C580" s="250">
        <v>2</v>
      </c>
      <c r="D580" s="250" t="s">
        <v>4011</v>
      </c>
      <c r="E580" s="250" t="s">
        <v>4012</v>
      </c>
      <c r="F580" s="252">
        <v>448</v>
      </c>
      <c r="G580" s="250" t="s">
        <v>24</v>
      </c>
      <c r="H580" s="250">
        <v>1</v>
      </c>
      <c r="I580" s="251">
        <v>31501</v>
      </c>
      <c r="J580" s="250">
        <v>1</v>
      </c>
      <c r="K580" s="250">
        <v>20</v>
      </c>
      <c r="L580" s="250">
        <v>1</v>
      </c>
      <c r="M580" s="250">
        <v>4</v>
      </c>
      <c r="N580" s="250" t="s">
        <v>4027</v>
      </c>
      <c r="O580" s="250">
        <v>13</v>
      </c>
      <c r="P580" s="253">
        <v>0</v>
      </c>
      <c r="Q580" s="253">
        <v>2798</v>
      </c>
      <c r="R580" s="253">
        <f t="shared" si="10"/>
        <v>2798</v>
      </c>
      <c r="S580" s="253">
        <v>2798</v>
      </c>
      <c r="T580" s="253">
        <v>2798</v>
      </c>
      <c r="U580" s="253">
        <v>2798</v>
      </c>
      <c r="V580" s="253">
        <v>2798</v>
      </c>
    </row>
    <row r="581" spans="1:22" s="204" customFormat="1" ht="15" customHeight="1" x14ac:dyDescent="0.25">
      <c r="A581" s="250" t="s">
        <v>4028</v>
      </c>
      <c r="B581" s="250">
        <v>2</v>
      </c>
      <c r="C581" s="250">
        <v>2</v>
      </c>
      <c r="D581" s="250" t="s">
        <v>4011</v>
      </c>
      <c r="E581" s="250" t="s">
        <v>4012</v>
      </c>
      <c r="F581" s="252">
        <v>448</v>
      </c>
      <c r="G581" s="250" t="s">
        <v>24</v>
      </c>
      <c r="H581" s="250">
        <v>1</v>
      </c>
      <c r="I581" s="251">
        <v>31701</v>
      </c>
      <c r="J581" s="250">
        <v>1</v>
      </c>
      <c r="K581" s="250">
        <v>20</v>
      </c>
      <c r="L581" s="250">
        <v>1</v>
      </c>
      <c r="M581" s="250">
        <v>4</v>
      </c>
      <c r="N581" s="250" t="s">
        <v>4027</v>
      </c>
      <c r="O581" s="252">
        <v>13</v>
      </c>
      <c r="P581" s="253">
        <v>175230.98402013243</v>
      </c>
      <c r="Q581" s="253">
        <v>0</v>
      </c>
      <c r="R581" s="253">
        <f t="shared" ref="R581:R634" si="11">P581+Q581</f>
        <v>175230.98402013243</v>
      </c>
      <c r="S581" s="253">
        <v>128565.20999999999</v>
      </c>
      <c r="T581" s="253">
        <v>92025.209999999992</v>
      </c>
      <c r="U581" s="253">
        <v>92025.209999999992</v>
      </c>
      <c r="V581" s="253">
        <v>47215.54</v>
      </c>
    </row>
    <row r="582" spans="1:22" s="204" customFormat="1" ht="15" customHeight="1" x14ac:dyDescent="0.25">
      <c r="A582" s="250" t="s">
        <v>4028</v>
      </c>
      <c r="B582" s="250">
        <v>2</v>
      </c>
      <c r="C582" s="250">
        <v>2</v>
      </c>
      <c r="D582" s="250" t="s">
        <v>4011</v>
      </c>
      <c r="E582" s="250" t="s">
        <v>4012</v>
      </c>
      <c r="F582" s="252">
        <v>448</v>
      </c>
      <c r="G582" s="250" t="s">
        <v>24</v>
      </c>
      <c r="H582" s="250">
        <v>1</v>
      </c>
      <c r="I582" s="251">
        <v>31801</v>
      </c>
      <c r="J582" s="250">
        <v>1</v>
      </c>
      <c r="K582" s="250">
        <v>20</v>
      </c>
      <c r="L582" s="250">
        <v>1</v>
      </c>
      <c r="M582" s="250">
        <v>4</v>
      </c>
      <c r="N582" s="250" t="s">
        <v>4027</v>
      </c>
      <c r="O582" s="250">
        <v>13</v>
      </c>
      <c r="P582" s="253">
        <v>8699.1693627921723</v>
      </c>
      <c r="Q582" s="253">
        <v>0</v>
      </c>
      <c r="R582" s="253">
        <f t="shared" si="11"/>
        <v>8699.1693627921723</v>
      </c>
      <c r="S582" s="253">
        <v>689</v>
      </c>
      <c r="T582" s="253">
        <v>689</v>
      </c>
      <c r="U582" s="253">
        <v>689</v>
      </c>
      <c r="V582" s="253">
        <v>689</v>
      </c>
    </row>
    <row r="583" spans="1:22" s="204" customFormat="1" ht="15" customHeight="1" x14ac:dyDescent="0.25">
      <c r="A583" s="250" t="s">
        <v>4028</v>
      </c>
      <c r="B583" s="250">
        <v>2</v>
      </c>
      <c r="C583" s="250">
        <v>2</v>
      </c>
      <c r="D583" s="250" t="s">
        <v>4011</v>
      </c>
      <c r="E583" s="250" t="s">
        <v>4012</v>
      </c>
      <c r="F583" s="252">
        <v>448</v>
      </c>
      <c r="G583" s="250" t="s">
        <v>24</v>
      </c>
      <c r="H583" s="250">
        <v>1</v>
      </c>
      <c r="I583" s="251">
        <v>32101</v>
      </c>
      <c r="J583" s="250">
        <v>1</v>
      </c>
      <c r="K583" s="250">
        <v>20</v>
      </c>
      <c r="L583" s="250">
        <v>1</v>
      </c>
      <c r="M583" s="250">
        <v>4</v>
      </c>
      <c r="N583" s="250" t="s">
        <v>4027</v>
      </c>
      <c r="O583" s="252">
        <v>13</v>
      </c>
      <c r="P583" s="253">
        <v>511471.67713733198</v>
      </c>
      <c r="Q583" s="253">
        <v>190000</v>
      </c>
      <c r="R583" s="253">
        <f t="shared" si="11"/>
        <v>701471.67713733204</v>
      </c>
      <c r="S583" s="253">
        <v>0</v>
      </c>
      <c r="T583" s="253">
        <v>0</v>
      </c>
      <c r="U583" s="253">
        <v>0</v>
      </c>
      <c r="V583" s="253">
        <v>0</v>
      </c>
    </row>
    <row r="584" spans="1:22" s="204" customFormat="1" ht="15" customHeight="1" x14ac:dyDescent="0.25">
      <c r="A584" s="250" t="s">
        <v>4028</v>
      </c>
      <c r="B584" s="250">
        <v>2</v>
      </c>
      <c r="C584" s="250">
        <v>2</v>
      </c>
      <c r="D584" s="250" t="s">
        <v>4011</v>
      </c>
      <c r="E584" s="250" t="s">
        <v>4012</v>
      </c>
      <c r="F584" s="252">
        <v>448</v>
      </c>
      <c r="G584" s="250" t="s">
        <v>24</v>
      </c>
      <c r="H584" s="250">
        <v>1</v>
      </c>
      <c r="I584" s="251">
        <v>32201</v>
      </c>
      <c r="J584" s="250">
        <v>1</v>
      </c>
      <c r="K584" s="250">
        <v>20</v>
      </c>
      <c r="L584" s="250">
        <v>1</v>
      </c>
      <c r="M584" s="250">
        <v>4</v>
      </c>
      <c r="N584" s="250" t="s">
        <v>4027</v>
      </c>
      <c r="O584" s="250">
        <v>13</v>
      </c>
      <c r="P584" s="253">
        <v>1955110.8765796821</v>
      </c>
      <c r="Q584" s="253">
        <v>64544</v>
      </c>
      <c r="R584" s="253">
        <f t="shared" si="11"/>
        <v>2019654.8765796821</v>
      </c>
      <c r="S584" s="253">
        <v>1775733.77</v>
      </c>
      <c r="T584" s="253">
        <v>882196.67999999993</v>
      </c>
      <c r="U584" s="253">
        <v>882196.67999999993</v>
      </c>
      <c r="V584" s="253">
        <v>698631.94</v>
      </c>
    </row>
    <row r="585" spans="1:22" s="204" customFormat="1" ht="15" customHeight="1" x14ac:dyDescent="0.25">
      <c r="A585" s="250" t="s">
        <v>4028</v>
      </c>
      <c r="B585" s="250">
        <v>2</v>
      </c>
      <c r="C585" s="250">
        <v>2</v>
      </c>
      <c r="D585" s="250" t="s">
        <v>4011</v>
      </c>
      <c r="E585" s="250" t="s">
        <v>4012</v>
      </c>
      <c r="F585" s="252">
        <v>448</v>
      </c>
      <c r="G585" s="250" t="s">
        <v>24</v>
      </c>
      <c r="H585" s="250">
        <v>1</v>
      </c>
      <c r="I585" s="251">
        <v>32301</v>
      </c>
      <c r="J585" s="250">
        <v>1</v>
      </c>
      <c r="K585" s="250">
        <v>20</v>
      </c>
      <c r="L585" s="250">
        <v>1</v>
      </c>
      <c r="M585" s="250">
        <v>4</v>
      </c>
      <c r="N585" s="250" t="s">
        <v>4027</v>
      </c>
      <c r="O585" s="252">
        <v>13</v>
      </c>
      <c r="P585" s="253">
        <v>27453.968637635491</v>
      </c>
      <c r="Q585" s="253">
        <v>0</v>
      </c>
      <c r="R585" s="253">
        <f t="shared" si="11"/>
        <v>27453.968637635491</v>
      </c>
      <c r="S585" s="253">
        <v>0</v>
      </c>
      <c r="T585" s="253">
        <v>0</v>
      </c>
      <c r="U585" s="253">
        <v>0</v>
      </c>
      <c r="V585" s="253">
        <v>0</v>
      </c>
    </row>
    <row r="586" spans="1:22" s="204" customFormat="1" ht="15" customHeight="1" x14ac:dyDescent="0.25">
      <c r="A586" s="250" t="s">
        <v>4028</v>
      </c>
      <c r="B586" s="250">
        <v>2</v>
      </c>
      <c r="C586" s="250">
        <v>2</v>
      </c>
      <c r="D586" s="250" t="s">
        <v>4011</v>
      </c>
      <c r="E586" s="250" t="s">
        <v>4012</v>
      </c>
      <c r="F586" s="252">
        <v>448</v>
      </c>
      <c r="G586" s="250" t="s">
        <v>24</v>
      </c>
      <c r="H586" s="250">
        <v>1</v>
      </c>
      <c r="I586" s="251">
        <v>32302</v>
      </c>
      <c r="J586" s="250">
        <v>1</v>
      </c>
      <c r="K586" s="250">
        <v>20</v>
      </c>
      <c r="L586" s="250">
        <v>1</v>
      </c>
      <c r="M586" s="250">
        <v>4</v>
      </c>
      <c r="N586" s="250" t="s">
        <v>4027</v>
      </c>
      <c r="O586" s="250">
        <v>13</v>
      </c>
      <c r="P586" s="253">
        <v>632683.42469506385</v>
      </c>
      <c r="Q586" s="253">
        <v>182795.01</v>
      </c>
      <c r="R586" s="253">
        <f t="shared" si="11"/>
        <v>815478.43469506386</v>
      </c>
      <c r="S586" s="253">
        <v>789396.24</v>
      </c>
      <c r="T586" s="253">
        <v>429251.03</v>
      </c>
      <c r="U586" s="253">
        <v>429251.03</v>
      </c>
      <c r="V586" s="253">
        <v>407953.43</v>
      </c>
    </row>
    <row r="587" spans="1:22" s="204" customFormat="1" ht="15" customHeight="1" x14ac:dyDescent="0.25">
      <c r="A587" s="250" t="s">
        <v>4028</v>
      </c>
      <c r="B587" s="250">
        <v>2</v>
      </c>
      <c r="C587" s="250">
        <v>2</v>
      </c>
      <c r="D587" s="250" t="s">
        <v>4011</v>
      </c>
      <c r="E587" s="250" t="s">
        <v>4012</v>
      </c>
      <c r="F587" s="252">
        <v>448</v>
      </c>
      <c r="G587" s="250" t="s">
        <v>24</v>
      </c>
      <c r="H587" s="250">
        <v>1</v>
      </c>
      <c r="I587" s="251">
        <v>32601</v>
      </c>
      <c r="J587" s="250">
        <v>1</v>
      </c>
      <c r="K587" s="250">
        <v>20</v>
      </c>
      <c r="L587" s="250">
        <v>1</v>
      </c>
      <c r="M587" s="250">
        <v>4</v>
      </c>
      <c r="N587" s="250" t="s">
        <v>4027</v>
      </c>
      <c r="O587" s="252">
        <v>13</v>
      </c>
      <c r="P587" s="253">
        <v>1398239.1990758115</v>
      </c>
      <c r="Q587" s="253">
        <v>594037</v>
      </c>
      <c r="R587" s="253">
        <f t="shared" si="11"/>
        <v>1992276.1990758115</v>
      </c>
      <c r="S587" s="253">
        <v>1742539.9100000001</v>
      </c>
      <c r="T587" s="253">
        <v>1730243.9100000001</v>
      </c>
      <c r="U587" s="253">
        <v>1730243.9100000001</v>
      </c>
      <c r="V587" s="253">
        <v>1047598.9</v>
      </c>
    </row>
    <row r="588" spans="1:22" s="204" customFormat="1" ht="15" customHeight="1" x14ac:dyDescent="0.25">
      <c r="A588" s="250" t="s">
        <v>4028</v>
      </c>
      <c r="B588" s="250">
        <v>2</v>
      </c>
      <c r="C588" s="250">
        <v>2</v>
      </c>
      <c r="D588" s="250" t="s">
        <v>4011</v>
      </c>
      <c r="E588" s="250" t="s">
        <v>4012</v>
      </c>
      <c r="F588" s="252">
        <v>448</v>
      </c>
      <c r="G588" s="250" t="s">
        <v>24</v>
      </c>
      <c r="H588" s="250">
        <v>1</v>
      </c>
      <c r="I588" s="251">
        <v>32901</v>
      </c>
      <c r="J588" s="250">
        <v>1</v>
      </c>
      <c r="K588" s="250">
        <v>20</v>
      </c>
      <c r="L588" s="250">
        <v>1</v>
      </c>
      <c r="M588" s="250">
        <v>4</v>
      </c>
      <c r="N588" s="250" t="s">
        <v>4027</v>
      </c>
      <c r="O588" s="250">
        <v>13</v>
      </c>
      <c r="P588" s="253">
        <v>7686.3387066406913</v>
      </c>
      <c r="Q588" s="253">
        <v>0</v>
      </c>
      <c r="R588" s="253">
        <f t="shared" si="11"/>
        <v>7686.3387066406913</v>
      </c>
      <c r="S588" s="253">
        <v>0</v>
      </c>
      <c r="T588" s="253">
        <v>0</v>
      </c>
      <c r="U588" s="253">
        <v>0</v>
      </c>
      <c r="V588" s="253">
        <v>0</v>
      </c>
    </row>
    <row r="589" spans="1:22" s="204" customFormat="1" ht="15" customHeight="1" x14ac:dyDescent="0.25">
      <c r="A589" s="250" t="s">
        <v>4028</v>
      </c>
      <c r="B589" s="250">
        <v>2</v>
      </c>
      <c r="C589" s="250">
        <v>2</v>
      </c>
      <c r="D589" s="250" t="s">
        <v>4011</v>
      </c>
      <c r="E589" s="250" t="s">
        <v>4012</v>
      </c>
      <c r="F589" s="252">
        <v>448</v>
      </c>
      <c r="G589" s="250" t="s">
        <v>24</v>
      </c>
      <c r="H589" s="250">
        <v>1</v>
      </c>
      <c r="I589" s="251">
        <v>33101</v>
      </c>
      <c r="J589" s="250">
        <v>1</v>
      </c>
      <c r="K589" s="250">
        <v>20</v>
      </c>
      <c r="L589" s="250">
        <v>1</v>
      </c>
      <c r="M589" s="250">
        <v>4</v>
      </c>
      <c r="N589" s="250" t="s">
        <v>4027</v>
      </c>
      <c r="O589" s="252">
        <v>13</v>
      </c>
      <c r="P589" s="253">
        <v>1638877.5919109851</v>
      </c>
      <c r="Q589" s="253">
        <v>-486147</v>
      </c>
      <c r="R589" s="253">
        <f t="shared" si="11"/>
        <v>1152730.5919109851</v>
      </c>
      <c r="S589" s="253">
        <v>606174.59000000008</v>
      </c>
      <c r="T589" s="253">
        <v>178725.52</v>
      </c>
      <c r="U589" s="253">
        <v>178725.52</v>
      </c>
      <c r="V589" s="253">
        <f>153884-0.01</f>
        <v>153883.99</v>
      </c>
    </row>
    <row r="590" spans="1:22" s="204" customFormat="1" ht="15" customHeight="1" x14ac:dyDescent="0.25">
      <c r="A590" s="250" t="s">
        <v>4028</v>
      </c>
      <c r="B590" s="250">
        <v>2</v>
      </c>
      <c r="C590" s="250">
        <v>2</v>
      </c>
      <c r="D590" s="250" t="s">
        <v>4011</v>
      </c>
      <c r="E590" s="250" t="s">
        <v>4012</v>
      </c>
      <c r="F590" s="252">
        <v>448</v>
      </c>
      <c r="G590" s="250" t="s">
        <v>24</v>
      </c>
      <c r="H590" s="250">
        <v>1</v>
      </c>
      <c r="I590" s="251">
        <v>33201</v>
      </c>
      <c r="J590" s="250">
        <v>1</v>
      </c>
      <c r="K590" s="250">
        <v>20</v>
      </c>
      <c r="L590" s="250">
        <v>1</v>
      </c>
      <c r="M590" s="250">
        <v>4</v>
      </c>
      <c r="N590" s="250" t="s">
        <v>4027</v>
      </c>
      <c r="O590" s="250">
        <v>13</v>
      </c>
      <c r="P590" s="253">
        <v>486161.71267733775</v>
      </c>
      <c r="Q590" s="253">
        <v>45528</v>
      </c>
      <c r="R590" s="253">
        <f t="shared" si="11"/>
        <v>531689.71267733769</v>
      </c>
      <c r="S590" s="253">
        <v>309494.68</v>
      </c>
      <c r="T590" s="253">
        <v>309494.68</v>
      </c>
      <c r="U590" s="253">
        <v>309494.68</v>
      </c>
      <c r="V590" s="253">
        <v>258811.45</v>
      </c>
    </row>
    <row r="591" spans="1:22" s="204" customFormat="1" ht="15" customHeight="1" x14ac:dyDescent="0.25">
      <c r="A591" s="250" t="s">
        <v>4028</v>
      </c>
      <c r="B591" s="250">
        <v>2</v>
      </c>
      <c r="C591" s="250">
        <v>2</v>
      </c>
      <c r="D591" s="250" t="s">
        <v>4011</v>
      </c>
      <c r="E591" s="250" t="s">
        <v>4012</v>
      </c>
      <c r="F591" s="252">
        <v>448</v>
      </c>
      <c r="G591" s="250" t="s">
        <v>24</v>
      </c>
      <c r="H591" s="250">
        <v>1</v>
      </c>
      <c r="I591" s="251">
        <v>33301</v>
      </c>
      <c r="J591" s="250">
        <v>1</v>
      </c>
      <c r="K591" s="250">
        <v>20</v>
      </c>
      <c r="L591" s="250">
        <v>1</v>
      </c>
      <c r="M591" s="250">
        <v>4</v>
      </c>
      <c r="N591" s="250" t="s">
        <v>4027</v>
      </c>
      <c r="O591" s="252">
        <v>13</v>
      </c>
      <c r="P591" s="253">
        <v>245815.47600925434</v>
      </c>
      <c r="Q591" s="253">
        <v>320182.8</v>
      </c>
      <c r="R591" s="253">
        <f t="shared" si="11"/>
        <v>565998.27600925439</v>
      </c>
      <c r="S591" s="253">
        <v>1031405.73</v>
      </c>
      <c r="T591" s="253">
        <v>315685.73</v>
      </c>
      <c r="U591" s="253">
        <v>315685.73</v>
      </c>
      <c r="V591" s="253">
        <v>223755.73</v>
      </c>
    </row>
    <row r="592" spans="1:22" s="204" customFormat="1" ht="15" customHeight="1" x14ac:dyDescent="0.25">
      <c r="A592" s="250" t="s">
        <v>4028</v>
      </c>
      <c r="B592" s="250">
        <v>2</v>
      </c>
      <c r="C592" s="250">
        <v>2</v>
      </c>
      <c r="D592" s="250" t="s">
        <v>4011</v>
      </c>
      <c r="E592" s="250" t="s">
        <v>4012</v>
      </c>
      <c r="F592" s="252">
        <v>448</v>
      </c>
      <c r="G592" s="250" t="s">
        <v>24</v>
      </c>
      <c r="H592" s="250">
        <v>1</v>
      </c>
      <c r="I592" s="251">
        <v>33401</v>
      </c>
      <c r="J592" s="250">
        <v>1</v>
      </c>
      <c r="K592" s="250">
        <v>20</v>
      </c>
      <c r="L592" s="250">
        <v>1</v>
      </c>
      <c r="M592" s="250">
        <v>4</v>
      </c>
      <c r="N592" s="250" t="s">
        <v>4027</v>
      </c>
      <c r="O592" s="250">
        <v>13</v>
      </c>
      <c r="P592" s="253">
        <v>101881.04412757407</v>
      </c>
      <c r="Q592" s="253">
        <v>0</v>
      </c>
      <c r="R592" s="253">
        <f t="shared" si="11"/>
        <v>101881.04412757407</v>
      </c>
      <c r="S592" s="253">
        <v>0</v>
      </c>
      <c r="T592" s="253">
        <v>0</v>
      </c>
      <c r="U592" s="253">
        <v>0</v>
      </c>
      <c r="V592" s="253">
        <v>0</v>
      </c>
    </row>
    <row r="593" spans="1:22" s="204" customFormat="1" ht="15" customHeight="1" x14ac:dyDescent="0.25">
      <c r="A593" s="250" t="s">
        <v>4028</v>
      </c>
      <c r="B593" s="250">
        <v>2</v>
      </c>
      <c r="C593" s="250">
        <v>2</v>
      </c>
      <c r="D593" s="250" t="s">
        <v>4011</v>
      </c>
      <c r="E593" s="250" t="s">
        <v>4012</v>
      </c>
      <c r="F593" s="252">
        <v>448</v>
      </c>
      <c r="G593" s="250" t="s">
        <v>24</v>
      </c>
      <c r="H593" s="250">
        <v>1</v>
      </c>
      <c r="I593" s="251">
        <v>33603</v>
      </c>
      <c r="J593" s="250">
        <v>1</v>
      </c>
      <c r="K593" s="250">
        <v>20</v>
      </c>
      <c r="L593" s="250">
        <v>1</v>
      </c>
      <c r="M593" s="250">
        <v>4</v>
      </c>
      <c r="N593" s="250" t="s">
        <v>4027</v>
      </c>
      <c r="O593" s="252">
        <v>13</v>
      </c>
      <c r="P593" s="253">
        <v>1107362.7027522447</v>
      </c>
      <c r="Q593" s="253">
        <v>-888</v>
      </c>
      <c r="R593" s="253">
        <f t="shared" si="11"/>
        <v>1106474.7027522447</v>
      </c>
      <c r="S593" s="253">
        <v>721225.6</v>
      </c>
      <c r="T593" s="253">
        <v>394453.6</v>
      </c>
      <c r="U593" s="253">
        <v>394453.6</v>
      </c>
      <c r="V593" s="253">
        <v>330856.60000000003</v>
      </c>
    </row>
    <row r="594" spans="1:22" s="204" customFormat="1" ht="15" customHeight="1" x14ac:dyDescent="0.25">
      <c r="A594" s="250" t="s">
        <v>4028</v>
      </c>
      <c r="B594" s="250">
        <v>2</v>
      </c>
      <c r="C594" s="250">
        <v>2</v>
      </c>
      <c r="D594" s="250" t="s">
        <v>4011</v>
      </c>
      <c r="E594" s="250" t="s">
        <v>4012</v>
      </c>
      <c r="F594" s="252">
        <v>448</v>
      </c>
      <c r="G594" s="250" t="s">
        <v>24</v>
      </c>
      <c r="H594" s="250">
        <v>1</v>
      </c>
      <c r="I594" s="251">
        <v>33801</v>
      </c>
      <c r="J594" s="250">
        <v>1</v>
      </c>
      <c r="K594" s="250">
        <v>20</v>
      </c>
      <c r="L594" s="250">
        <v>1</v>
      </c>
      <c r="M594" s="250">
        <v>4</v>
      </c>
      <c r="N594" s="250" t="s">
        <v>4027</v>
      </c>
      <c r="O594" s="250">
        <v>13</v>
      </c>
      <c r="P594" s="253">
        <v>1320380.8405564548</v>
      </c>
      <c r="Q594" s="253">
        <v>148800.17000000001</v>
      </c>
      <c r="R594" s="253">
        <f t="shared" si="11"/>
        <v>1469181.0105564548</v>
      </c>
      <c r="S594" s="253">
        <v>19186.400000000001</v>
      </c>
      <c r="T594" s="253">
        <v>19186.400000000001</v>
      </c>
      <c r="U594" s="253">
        <v>19186.400000000001</v>
      </c>
      <c r="V594" s="253">
        <v>18838.400000000001</v>
      </c>
    </row>
    <row r="595" spans="1:22" s="204" customFormat="1" ht="15" customHeight="1" x14ac:dyDescent="0.25">
      <c r="A595" s="250" t="s">
        <v>4028</v>
      </c>
      <c r="B595" s="250">
        <v>2</v>
      </c>
      <c r="C595" s="250">
        <v>2</v>
      </c>
      <c r="D595" s="250" t="s">
        <v>4011</v>
      </c>
      <c r="E595" s="250" t="s">
        <v>4012</v>
      </c>
      <c r="F595" s="252">
        <v>448</v>
      </c>
      <c r="G595" s="250" t="s">
        <v>24</v>
      </c>
      <c r="H595" s="250">
        <v>1</v>
      </c>
      <c r="I595" s="251">
        <v>33901</v>
      </c>
      <c r="J595" s="250">
        <v>1</v>
      </c>
      <c r="K595" s="250">
        <v>20</v>
      </c>
      <c r="L595" s="250">
        <v>1</v>
      </c>
      <c r="M595" s="250">
        <v>4</v>
      </c>
      <c r="N595" s="250" t="s">
        <v>4027</v>
      </c>
      <c r="O595" s="252">
        <v>13</v>
      </c>
      <c r="P595" s="253">
        <v>1225080</v>
      </c>
      <c r="Q595" s="253">
        <v>0</v>
      </c>
      <c r="R595" s="253">
        <f t="shared" si="11"/>
        <v>1225080</v>
      </c>
      <c r="S595" s="253">
        <v>730949.5</v>
      </c>
      <c r="T595" s="253">
        <v>810119.5</v>
      </c>
      <c r="U595" s="253">
        <v>810119.5</v>
      </c>
      <c r="V595" s="253">
        <v>592492.69999999995</v>
      </c>
    </row>
    <row r="596" spans="1:22" s="204" customFormat="1" ht="15" customHeight="1" x14ac:dyDescent="0.25">
      <c r="A596" s="250" t="s">
        <v>4028</v>
      </c>
      <c r="B596" s="250">
        <v>2</v>
      </c>
      <c r="C596" s="250">
        <v>2</v>
      </c>
      <c r="D596" s="250" t="s">
        <v>4011</v>
      </c>
      <c r="E596" s="250" t="s">
        <v>4012</v>
      </c>
      <c r="F596" s="252">
        <v>448</v>
      </c>
      <c r="G596" s="250" t="s">
        <v>24</v>
      </c>
      <c r="H596" s="250">
        <v>1</v>
      </c>
      <c r="I596" s="251">
        <v>34101</v>
      </c>
      <c r="J596" s="250">
        <v>1</v>
      </c>
      <c r="K596" s="250">
        <v>20</v>
      </c>
      <c r="L596" s="250">
        <v>1</v>
      </c>
      <c r="M596" s="250">
        <v>4</v>
      </c>
      <c r="N596" s="250" t="s">
        <v>4027</v>
      </c>
      <c r="O596" s="250">
        <v>13</v>
      </c>
      <c r="P596" s="253">
        <v>414642.94520270464</v>
      </c>
      <c r="Q596" s="253">
        <v>19173</v>
      </c>
      <c r="R596" s="253">
        <f t="shared" si="11"/>
        <v>433815.94520270464</v>
      </c>
      <c r="S596" s="253">
        <v>279585.3</v>
      </c>
      <c r="T596" s="253">
        <v>279585.3</v>
      </c>
      <c r="U596" s="253">
        <v>279585.3</v>
      </c>
      <c r="V596" s="253">
        <v>271174.15000000002</v>
      </c>
    </row>
    <row r="597" spans="1:22" s="204" customFormat="1" ht="15" customHeight="1" x14ac:dyDescent="0.25">
      <c r="A597" s="250" t="s">
        <v>4028</v>
      </c>
      <c r="B597" s="250">
        <v>2</v>
      </c>
      <c r="C597" s="250">
        <v>2</v>
      </c>
      <c r="D597" s="250" t="s">
        <v>4011</v>
      </c>
      <c r="E597" s="250" t="s">
        <v>4012</v>
      </c>
      <c r="F597" s="252">
        <v>448</v>
      </c>
      <c r="G597" s="250" t="s">
        <v>24</v>
      </c>
      <c r="H597" s="250">
        <v>1</v>
      </c>
      <c r="I597" s="251">
        <v>34301</v>
      </c>
      <c r="J597" s="250">
        <v>1</v>
      </c>
      <c r="K597" s="250">
        <v>20</v>
      </c>
      <c r="L597" s="250">
        <v>1</v>
      </c>
      <c r="M597" s="250">
        <v>4</v>
      </c>
      <c r="N597" s="250" t="s">
        <v>4027</v>
      </c>
      <c r="O597" s="252">
        <v>13</v>
      </c>
      <c r="P597" s="253">
        <v>14737774.376984211</v>
      </c>
      <c r="Q597" s="253">
        <v>601721.82999999996</v>
      </c>
      <c r="R597" s="253">
        <f t="shared" si="11"/>
        <v>15339496.206984211</v>
      </c>
      <c r="S597" s="253">
        <v>5504289.4500000002</v>
      </c>
      <c r="T597" s="253">
        <v>3627772.35</v>
      </c>
      <c r="U597" s="253">
        <v>3627772.35</v>
      </c>
      <c r="V597" s="253">
        <v>3548497.83</v>
      </c>
    </row>
    <row r="598" spans="1:22" s="204" customFormat="1" ht="15" customHeight="1" x14ac:dyDescent="0.25">
      <c r="A598" s="250" t="s">
        <v>4028</v>
      </c>
      <c r="B598" s="250">
        <v>2</v>
      </c>
      <c r="C598" s="250">
        <v>2</v>
      </c>
      <c r="D598" s="250" t="s">
        <v>4011</v>
      </c>
      <c r="E598" s="250" t="s">
        <v>4012</v>
      </c>
      <c r="F598" s="252">
        <v>448</v>
      </c>
      <c r="G598" s="250" t="s">
        <v>24</v>
      </c>
      <c r="H598" s="250">
        <v>1</v>
      </c>
      <c r="I598" s="251">
        <v>34401</v>
      </c>
      <c r="J598" s="250">
        <v>1</v>
      </c>
      <c r="K598" s="250">
        <v>20</v>
      </c>
      <c r="L598" s="250">
        <v>1</v>
      </c>
      <c r="M598" s="250">
        <v>4</v>
      </c>
      <c r="N598" s="250" t="s">
        <v>4027</v>
      </c>
      <c r="O598" s="250">
        <v>13</v>
      </c>
      <c r="P598" s="253">
        <v>1317226.4405672804</v>
      </c>
      <c r="Q598" s="253">
        <v>0</v>
      </c>
      <c r="R598" s="253">
        <f t="shared" si="11"/>
        <v>1317226.4405672804</v>
      </c>
      <c r="S598" s="253">
        <v>444526.18000000005</v>
      </c>
      <c r="T598" s="253">
        <v>519000.56000000006</v>
      </c>
      <c r="U598" s="253">
        <v>519000.56000000006</v>
      </c>
      <c r="V598" s="253">
        <v>519000.56000000006</v>
      </c>
    </row>
    <row r="599" spans="1:22" s="204" customFormat="1" ht="15" customHeight="1" x14ac:dyDescent="0.25">
      <c r="A599" s="250" t="s">
        <v>4028</v>
      </c>
      <c r="B599" s="250">
        <v>2</v>
      </c>
      <c r="C599" s="250">
        <v>2</v>
      </c>
      <c r="D599" s="250" t="s">
        <v>4011</v>
      </c>
      <c r="E599" s="250" t="s">
        <v>4012</v>
      </c>
      <c r="F599" s="252">
        <v>448</v>
      </c>
      <c r="G599" s="250" t="s">
        <v>24</v>
      </c>
      <c r="H599" s="250">
        <v>1</v>
      </c>
      <c r="I599" s="251">
        <v>34701</v>
      </c>
      <c r="J599" s="250">
        <v>1</v>
      </c>
      <c r="K599" s="250">
        <v>20</v>
      </c>
      <c r="L599" s="250">
        <v>1</v>
      </c>
      <c r="M599" s="250">
        <v>4</v>
      </c>
      <c r="N599" s="250" t="s">
        <v>4027</v>
      </c>
      <c r="O599" s="252">
        <v>13</v>
      </c>
      <c r="P599" s="253">
        <v>39734.280680538155</v>
      </c>
      <c r="Q599" s="253">
        <v>0</v>
      </c>
      <c r="R599" s="253">
        <f t="shared" si="11"/>
        <v>39734.280680538155</v>
      </c>
      <c r="S599" s="253">
        <v>8744.59</v>
      </c>
      <c r="T599" s="253">
        <v>8744.59</v>
      </c>
      <c r="U599" s="253">
        <v>8744.59</v>
      </c>
      <c r="V599" s="253">
        <v>8744.59</v>
      </c>
    </row>
    <row r="600" spans="1:22" s="204" customFormat="1" ht="15" customHeight="1" x14ac:dyDescent="0.25">
      <c r="A600" s="250" t="s">
        <v>4028</v>
      </c>
      <c r="B600" s="250">
        <v>2</v>
      </c>
      <c r="C600" s="250">
        <v>2</v>
      </c>
      <c r="D600" s="250" t="s">
        <v>4011</v>
      </c>
      <c r="E600" s="250" t="s">
        <v>4012</v>
      </c>
      <c r="F600" s="252">
        <v>448</v>
      </c>
      <c r="G600" s="250" t="s">
        <v>24</v>
      </c>
      <c r="H600" s="250">
        <v>1</v>
      </c>
      <c r="I600" s="251">
        <v>35101</v>
      </c>
      <c r="J600" s="250">
        <v>1</v>
      </c>
      <c r="K600" s="250">
        <v>20</v>
      </c>
      <c r="L600" s="250">
        <v>1</v>
      </c>
      <c r="M600" s="250">
        <v>4</v>
      </c>
      <c r="N600" s="250" t="s">
        <v>4027</v>
      </c>
      <c r="O600" s="250">
        <v>13</v>
      </c>
      <c r="P600" s="253">
        <v>203455.24491719226</v>
      </c>
      <c r="Q600" s="253">
        <v>11284</v>
      </c>
      <c r="R600" s="253">
        <f t="shared" si="11"/>
        <v>214739.24491719226</v>
      </c>
      <c r="S600" s="253">
        <v>92992.2</v>
      </c>
      <c r="T600" s="253">
        <v>92992.2</v>
      </c>
      <c r="U600" s="253">
        <v>92992.2</v>
      </c>
      <c r="V600" s="253">
        <v>16744.419999999998</v>
      </c>
    </row>
    <row r="601" spans="1:22" s="204" customFormat="1" ht="15" customHeight="1" x14ac:dyDescent="0.25">
      <c r="A601" s="250" t="s">
        <v>4028</v>
      </c>
      <c r="B601" s="250">
        <v>2</v>
      </c>
      <c r="C601" s="250">
        <v>2</v>
      </c>
      <c r="D601" s="250" t="s">
        <v>4011</v>
      </c>
      <c r="E601" s="250" t="s">
        <v>4012</v>
      </c>
      <c r="F601" s="252">
        <v>448</v>
      </c>
      <c r="G601" s="250" t="s">
        <v>24</v>
      </c>
      <c r="H601" s="250">
        <v>1</v>
      </c>
      <c r="I601" s="251">
        <v>35201</v>
      </c>
      <c r="J601" s="250">
        <v>1</v>
      </c>
      <c r="K601" s="250">
        <v>20</v>
      </c>
      <c r="L601" s="250">
        <v>1</v>
      </c>
      <c r="M601" s="250">
        <v>4</v>
      </c>
      <c r="N601" s="250" t="s">
        <v>4027</v>
      </c>
      <c r="O601" s="252">
        <v>13</v>
      </c>
      <c r="P601" s="253">
        <v>65157.740242124681</v>
      </c>
      <c r="Q601" s="253">
        <v>3190</v>
      </c>
      <c r="R601" s="253">
        <f t="shared" si="11"/>
        <v>68347.740242124681</v>
      </c>
      <c r="S601" s="253">
        <v>32918.21</v>
      </c>
      <c r="T601" s="253">
        <v>32918.21</v>
      </c>
      <c r="U601" s="253">
        <v>32918.21</v>
      </c>
      <c r="V601" s="253">
        <v>23348.21</v>
      </c>
    </row>
    <row r="602" spans="1:22" s="204" customFormat="1" ht="15" customHeight="1" x14ac:dyDescent="0.25">
      <c r="A602" s="250" t="s">
        <v>4028</v>
      </c>
      <c r="B602" s="250">
        <v>2</v>
      </c>
      <c r="C602" s="250">
        <v>2</v>
      </c>
      <c r="D602" s="250" t="s">
        <v>4011</v>
      </c>
      <c r="E602" s="250" t="s">
        <v>4012</v>
      </c>
      <c r="F602" s="252">
        <v>448</v>
      </c>
      <c r="G602" s="250" t="s">
        <v>24</v>
      </c>
      <c r="H602" s="250">
        <v>1</v>
      </c>
      <c r="I602" s="251">
        <v>35302</v>
      </c>
      <c r="J602" s="250">
        <v>1</v>
      </c>
      <c r="K602" s="250">
        <v>20</v>
      </c>
      <c r="L602" s="250">
        <v>1</v>
      </c>
      <c r="M602" s="250">
        <v>4</v>
      </c>
      <c r="N602" s="250" t="s">
        <v>4027</v>
      </c>
      <c r="O602" s="250">
        <v>13</v>
      </c>
      <c r="P602" s="253">
        <v>18932.08532136105</v>
      </c>
      <c r="Q602" s="253">
        <v>0</v>
      </c>
      <c r="R602" s="253">
        <f t="shared" si="11"/>
        <v>18932.08532136105</v>
      </c>
      <c r="S602" s="253">
        <v>696</v>
      </c>
      <c r="T602" s="253">
        <v>696</v>
      </c>
      <c r="U602" s="253">
        <v>696</v>
      </c>
      <c r="V602" s="253">
        <v>696</v>
      </c>
    </row>
    <row r="603" spans="1:22" s="204" customFormat="1" ht="15" customHeight="1" x14ac:dyDescent="0.25">
      <c r="A603" s="250" t="s">
        <v>4028</v>
      </c>
      <c r="B603" s="250">
        <v>2</v>
      </c>
      <c r="C603" s="250">
        <v>2</v>
      </c>
      <c r="D603" s="250" t="s">
        <v>4011</v>
      </c>
      <c r="E603" s="250" t="s">
        <v>4012</v>
      </c>
      <c r="F603" s="252">
        <v>448</v>
      </c>
      <c r="G603" s="250" t="s">
        <v>24</v>
      </c>
      <c r="H603" s="250">
        <v>1</v>
      </c>
      <c r="I603" s="251">
        <v>35501</v>
      </c>
      <c r="J603" s="250">
        <v>1</v>
      </c>
      <c r="K603" s="250">
        <v>20</v>
      </c>
      <c r="L603" s="250">
        <v>1</v>
      </c>
      <c r="M603" s="250">
        <v>4</v>
      </c>
      <c r="N603" s="250" t="s">
        <v>4027</v>
      </c>
      <c r="O603" s="252">
        <v>13</v>
      </c>
      <c r="P603" s="253">
        <v>1328015.0081160464</v>
      </c>
      <c r="Q603" s="253">
        <v>83000</v>
      </c>
      <c r="R603" s="253">
        <f t="shared" si="11"/>
        <v>1411015.0081160464</v>
      </c>
      <c r="S603" s="253">
        <v>623272.57000000007</v>
      </c>
      <c r="T603" s="253">
        <v>623272.57000000007</v>
      </c>
      <c r="U603" s="253">
        <v>623272.57000000007</v>
      </c>
      <c r="V603" s="253">
        <v>457249.79</v>
      </c>
    </row>
    <row r="604" spans="1:22" s="204" customFormat="1" ht="15" customHeight="1" x14ac:dyDescent="0.25">
      <c r="A604" s="250" t="s">
        <v>4028</v>
      </c>
      <c r="B604" s="250">
        <v>2</v>
      </c>
      <c r="C604" s="250">
        <v>2</v>
      </c>
      <c r="D604" s="250" t="s">
        <v>4011</v>
      </c>
      <c r="E604" s="250" t="s">
        <v>4012</v>
      </c>
      <c r="F604" s="252">
        <v>448</v>
      </c>
      <c r="G604" s="250" t="s">
        <v>24</v>
      </c>
      <c r="H604" s="250">
        <v>1</v>
      </c>
      <c r="I604" s="251">
        <v>35701</v>
      </c>
      <c r="J604" s="250">
        <v>1</v>
      </c>
      <c r="K604" s="250">
        <v>20</v>
      </c>
      <c r="L604" s="250">
        <v>1</v>
      </c>
      <c r="M604" s="250">
        <v>4</v>
      </c>
      <c r="N604" s="250" t="s">
        <v>4027</v>
      </c>
      <c r="O604" s="250">
        <v>13</v>
      </c>
      <c r="P604" s="253">
        <v>5029468.1940494394</v>
      </c>
      <c r="Q604" s="253">
        <v>1689230</v>
      </c>
      <c r="R604" s="253">
        <f t="shared" si="11"/>
        <v>6718698.1940494394</v>
      </c>
      <c r="S604" s="253">
        <v>3191737.24</v>
      </c>
      <c r="T604" s="253">
        <v>3191737.24</v>
      </c>
      <c r="U604" s="253">
        <v>3191737.24</v>
      </c>
      <c r="V604" s="253">
        <v>2690786.23</v>
      </c>
    </row>
    <row r="605" spans="1:22" s="204" customFormat="1" ht="15" customHeight="1" x14ac:dyDescent="0.25">
      <c r="A605" s="250" t="s">
        <v>4028</v>
      </c>
      <c r="B605" s="250">
        <v>2</v>
      </c>
      <c r="C605" s="250">
        <v>2</v>
      </c>
      <c r="D605" s="250" t="s">
        <v>4011</v>
      </c>
      <c r="E605" s="250" t="s">
        <v>4012</v>
      </c>
      <c r="F605" s="252">
        <v>448</v>
      </c>
      <c r="G605" s="250" t="s">
        <v>24</v>
      </c>
      <c r="H605" s="250">
        <v>1</v>
      </c>
      <c r="I605" s="251">
        <v>35801</v>
      </c>
      <c r="J605" s="250">
        <v>1</v>
      </c>
      <c r="K605" s="250">
        <v>20</v>
      </c>
      <c r="L605" s="250">
        <v>1</v>
      </c>
      <c r="M605" s="250">
        <v>4</v>
      </c>
      <c r="N605" s="250" t="s">
        <v>4027</v>
      </c>
      <c r="O605" s="252">
        <v>13</v>
      </c>
      <c r="P605" s="253">
        <v>154052.02061253379</v>
      </c>
      <c r="Q605" s="253">
        <v>0</v>
      </c>
      <c r="R605" s="253">
        <f t="shared" si="11"/>
        <v>154052.02061253379</v>
      </c>
      <c r="S605" s="253">
        <v>112917.12</v>
      </c>
      <c r="T605" s="253">
        <v>53348.800000000003</v>
      </c>
      <c r="U605" s="253">
        <v>53348.800000000003</v>
      </c>
      <c r="V605" s="253">
        <v>53348.800000000003</v>
      </c>
    </row>
    <row r="606" spans="1:22" s="204" customFormat="1" ht="15" customHeight="1" x14ac:dyDescent="0.25">
      <c r="A606" s="250" t="s">
        <v>4028</v>
      </c>
      <c r="B606" s="250">
        <v>2</v>
      </c>
      <c r="C606" s="250">
        <v>2</v>
      </c>
      <c r="D606" s="250" t="s">
        <v>4011</v>
      </c>
      <c r="E606" s="250" t="s">
        <v>4012</v>
      </c>
      <c r="F606" s="252">
        <v>448</v>
      </c>
      <c r="G606" s="250" t="s">
        <v>24</v>
      </c>
      <c r="H606" s="250">
        <v>1</v>
      </c>
      <c r="I606" s="251">
        <v>35901</v>
      </c>
      <c r="J606" s="250">
        <v>1</v>
      </c>
      <c r="K606" s="250">
        <v>20</v>
      </c>
      <c r="L606" s="250">
        <v>1</v>
      </c>
      <c r="M606" s="250">
        <v>4</v>
      </c>
      <c r="N606" s="250" t="s">
        <v>4027</v>
      </c>
      <c r="O606" s="250">
        <v>13</v>
      </c>
      <c r="P606" s="253">
        <v>20136.344324268848</v>
      </c>
      <c r="Q606" s="253">
        <v>12600</v>
      </c>
      <c r="R606" s="253">
        <f t="shared" si="11"/>
        <v>32736.344324268848</v>
      </c>
      <c r="S606" s="253">
        <v>12600</v>
      </c>
      <c r="T606" s="253">
        <v>12600</v>
      </c>
      <c r="U606" s="253">
        <v>12600</v>
      </c>
      <c r="V606" s="253">
        <v>12600</v>
      </c>
    </row>
    <row r="607" spans="1:22" s="204" customFormat="1" ht="15" customHeight="1" x14ac:dyDescent="0.25">
      <c r="A607" s="250" t="s">
        <v>4028</v>
      </c>
      <c r="B607" s="250">
        <v>2</v>
      </c>
      <c r="C607" s="250">
        <v>2</v>
      </c>
      <c r="D607" s="250" t="s">
        <v>4011</v>
      </c>
      <c r="E607" s="250" t="s">
        <v>4012</v>
      </c>
      <c r="F607" s="252">
        <v>448</v>
      </c>
      <c r="G607" s="250" t="s">
        <v>24</v>
      </c>
      <c r="H607" s="250">
        <v>1</v>
      </c>
      <c r="I607" s="251">
        <v>36101</v>
      </c>
      <c r="J607" s="250">
        <v>1</v>
      </c>
      <c r="K607" s="250">
        <v>20</v>
      </c>
      <c r="L607" s="250">
        <v>1</v>
      </c>
      <c r="M607" s="250">
        <v>4</v>
      </c>
      <c r="N607" s="250" t="s">
        <v>4027</v>
      </c>
      <c r="O607" s="250">
        <v>13</v>
      </c>
      <c r="P607" s="253">
        <v>1118972.3808239913</v>
      </c>
      <c r="Q607" s="253">
        <v>120000</v>
      </c>
      <c r="R607" s="253">
        <f t="shared" si="11"/>
        <v>1238972.3808239913</v>
      </c>
      <c r="S607" s="253">
        <v>1141440</v>
      </c>
      <c r="T607" s="253">
        <v>504600</v>
      </c>
      <c r="U607" s="253">
        <v>504600</v>
      </c>
      <c r="V607" s="253">
        <v>207640</v>
      </c>
    </row>
    <row r="608" spans="1:22" s="204" customFormat="1" ht="15" customHeight="1" x14ac:dyDescent="0.25">
      <c r="A608" s="250" t="s">
        <v>4028</v>
      </c>
      <c r="B608" s="250">
        <v>2</v>
      </c>
      <c r="C608" s="250">
        <v>2</v>
      </c>
      <c r="D608" s="250" t="s">
        <v>4011</v>
      </c>
      <c r="E608" s="250" t="s">
        <v>4012</v>
      </c>
      <c r="F608" s="252">
        <v>448</v>
      </c>
      <c r="G608" s="250" t="s">
        <v>24</v>
      </c>
      <c r="H608" s="250">
        <v>1</v>
      </c>
      <c r="I608" s="251">
        <v>36401</v>
      </c>
      <c r="J608" s="250">
        <v>1</v>
      </c>
      <c r="K608" s="250">
        <v>20</v>
      </c>
      <c r="L608" s="250">
        <v>1</v>
      </c>
      <c r="M608" s="250">
        <v>4</v>
      </c>
      <c r="N608" s="250" t="s">
        <v>4027</v>
      </c>
      <c r="O608" s="252">
        <v>13</v>
      </c>
      <c r="P608" s="253">
        <v>387.80982328732495</v>
      </c>
      <c r="Q608" s="253">
        <v>0</v>
      </c>
      <c r="R608" s="253">
        <f t="shared" si="11"/>
        <v>387.80982328732495</v>
      </c>
      <c r="S608" s="253">
        <v>0</v>
      </c>
      <c r="T608" s="253">
        <v>0</v>
      </c>
      <c r="U608" s="253">
        <v>0</v>
      </c>
      <c r="V608" s="253">
        <v>0</v>
      </c>
    </row>
    <row r="609" spans="1:22" s="204" customFormat="1" ht="15" customHeight="1" x14ac:dyDescent="0.25">
      <c r="A609" s="250" t="s">
        <v>4028</v>
      </c>
      <c r="B609" s="250">
        <v>2</v>
      </c>
      <c r="C609" s="250">
        <v>2</v>
      </c>
      <c r="D609" s="250" t="s">
        <v>4011</v>
      </c>
      <c r="E609" s="250" t="s">
        <v>4012</v>
      </c>
      <c r="F609" s="252">
        <v>448</v>
      </c>
      <c r="G609" s="250" t="s">
        <v>24</v>
      </c>
      <c r="H609" s="250">
        <v>1</v>
      </c>
      <c r="I609" s="251">
        <v>36501</v>
      </c>
      <c r="J609" s="250">
        <v>1</v>
      </c>
      <c r="K609" s="250">
        <v>20</v>
      </c>
      <c r="L609" s="250">
        <v>1</v>
      </c>
      <c r="M609" s="250">
        <v>4</v>
      </c>
      <c r="N609" s="250" t="s">
        <v>4027</v>
      </c>
      <c r="O609" s="250">
        <v>13</v>
      </c>
      <c r="P609" s="253">
        <v>20000</v>
      </c>
      <c r="Q609" s="253">
        <v>38000</v>
      </c>
      <c r="R609" s="253">
        <f t="shared" si="11"/>
        <v>58000</v>
      </c>
      <c r="S609" s="253">
        <v>58000</v>
      </c>
      <c r="T609" s="253">
        <v>58000</v>
      </c>
      <c r="U609" s="253">
        <v>58000</v>
      </c>
      <c r="V609" s="253">
        <v>58000</v>
      </c>
    </row>
    <row r="610" spans="1:22" s="204" customFormat="1" ht="15" customHeight="1" x14ac:dyDescent="0.25">
      <c r="A610" s="250" t="s">
        <v>4028</v>
      </c>
      <c r="B610" s="250">
        <v>2</v>
      </c>
      <c r="C610" s="250">
        <v>2</v>
      </c>
      <c r="D610" s="250" t="s">
        <v>4011</v>
      </c>
      <c r="E610" s="250" t="s">
        <v>4012</v>
      </c>
      <c r="F610" s="252">
        <v>448</v>
      </c>
      <c r="G610" s="250" t="s">
        <v>24</v>
      </c>
      <c r="H610" s="250">
        <v>1</v>
      </c>
      <c r="I610" s="251">
        <v>36901</v>
      </c>
      <c r="J610" s="250">
        <v>1</v>
      </c>
      <c r="K610" s="250">
        <v>20</v>
      </c>
      <c r="L610" s="250">
        <v>1</v>
      </c>
      <c r="M610" s="250">
        <v>4</v>
      </c>
      <c r="N610" s="250" t="s">
        <v>4027</v>
      </c>
      <c r="O610" s="250">
        <v>13</v>
      </c>
      <c r="P610" s="253">
        <v>160309.18718677078</v>
      </c>
      <c r="Q610" s="253">
        <v>0</v>
      </c>
      <c r="R610" s="253">
        <f t="shared" si="11"/>
        <v>160309.18718677078</v>
      </c>
      <c r="S610" s="253">
        <v>0</v>
      </c>
      <c r="T610" s="253">
        <v>0</v>
      </c>
      <c r="U610" s="253">
        <v>0</v>
      </c>
      <c r="V610" s="253">
        <v>0</v>
      </c>
    </row>
    <row r="611" spans="1:22" s="204" customFormat="1" ht="15" customHeight="1" x14ac:dyDescent="0.25">
      <c r="A611" s="250" t="s">
        <v>4028</v>
      </c>
      <c r="B611" s="250">
        <v>2</v>
      </c>
      <c r="C611" s="250">
        <v>2</v>
      </c>
      <c r="D611" s="250" t="s">
        <v>4011</v>
      </c>
      <c r="E611" s="250" t="s">
        <v>4012</v>
      </c>
      <c r="F611" s="252">
        <v>448</v>
      </c>
      <c r="G611" s="250" t="s">
        <v>24</v>
      </c>
      <c r="H611" s="250">
        <v>1</v>
      </c>
      <c r="I611" s="251">
        <v>37101</v>
      </c>
      <c r="J611" s="250">
        <v>1</v>
      </c>
      <c r="K611" s="250">
        <v>20</v>
      </c>
      <c r="L611" s="250">
        <v>1</v>
      </c>
      <c r="M611" s="250">
        <v>4</v>
      </c>
      <c r="N611" s="250" t="s">
        <v>4027</v>
      </c>
      <c r="O611" s="252">
        <v>13</v>
      </c>
      <c r="P611" s="253">
        <v>32020.015229990844</v>
      </c>
      <c r="Q611" s="253">
        <v>0</v>
      </c>
      <c r="R611" s="253">
        <f t="shared" si="11"/>
        <v>32020.015229990844</v>
      </c>
      <c r="S611" s="253">
        <v>0</v>
      </c>
      <c r="T611" s="253">
        <v>0</v>
      </c>
      <c r="U611" s="253">
        <v>0</v>
      </c>
      <c r="V611" s="253">
        <v>0</v>
      </c>
    </row>
    <row r="612" spans="1:22" s="204" customFormat="1" ht="15" customHeight="1" x14ac:dyDescent="0.25">
      <c r="A612" s="250" t="s">
        <v>4028</v>
      </c>
      <c r="B612" s="250">
        <v>2</v>
      </c>
      <c r="C612" s="250">
        <v>2</v>
      </c>
      <c r="D612" s="250" t="s">
        <v>4011</v>
      </c>
      <c r="E612" s="250" t="s">
        <v>4012</v>
      </c>
      <c r="F612" s="252">
        <v>448</v>
      </c>
      <c r="G612" s="250" t="s">
        <v>24</v>
      </c>
      <c r="H612" s="250">
        <v>1</v>
      </c>
      <c r="I612" s="251">
        <v>37201</v>
      </c>
      <c r="J612" s="250">
        <v>1</v>
      </c>
      <c r="K612" s="250">
        <v>20</v>
      </c>
      <c r="L612" s="250">
        <v>1</v>
      </c>
      <c r="M612" s="250">
        <v>4</v>
      </c>
      <c r="N612" s="250" t="s">
        <v>4027</v>
      </c>
      <c r="O612" s="250">
        <v>13</v>
      </c>
      <c r="P612" s="253">
        <v>1500</v>
      </c>
      <c r="Q612" s="253">
        <v>0</v>
      </c>
      <c r="R612" s="253">
        <f t="shared" si="11"/>
        <v>1500</v>
      </c>
      <c r="S612" s="253">
        <v>0</v>
      </c>
      <c r="T612" s="253">
        <v>0</v>
      </c>
      <c r="U612" s="253">
        <v>0</v>
      </c>
      <c r="V612" s="253">
        <v>0</v>
      </c>
    </row>
    <row r="613" spans="1:22" s="204" customFormat="1" ht="15" customHeight="1" x14ac:dyDescent="0.25">
      <c r="A613" s="250" t="s">
        <v>4028</v>
      </c>
      <c r="B613" s="250">
        <v>2</v>
      </c>
      <c r="C613" s="250">
        <v>2</v>
      </c>
      <c r="D613" s="250" t="s">
        <v>4011</v>
      </c>
      <c r="E613" s="250" t="s">
        <v>4012</v>
      </c>
      <c r="F613" s="252">
        <v>448</v>
      </c>
      <c r="G613" s="250" t="s">
        <v>24</v>
      </c>
      <c r="H613" s="250">
        <v>1</v>
      </c>
      <c r="I613" s="251">
        <v>37501</v>
      </c>
      <c r="J613" s="250">
        <v>1</v>
      </c>
      <c r="K613" s="250">
        <v>20</v>
      </c>
      <c r="L613" s="250">
        <v>1</v>
      </c>
      <c r="M613" s="250">
        <v>4</v>
      </c>
      <c r="N613" s="250" t="s">
        <v>4027</v>
      </c>
      <c r="O613" s="252">
        <v>13</v>
      </c>
      <c r="P613" s="253">
        <v>461324.6891430812</v>
      </c>
      <c r="Q613" s="253">
        <v>59653</v>
      </c>
      <c r="R613" s="253">
        <f t="shared" si="11"/>
        <v>520977.6891430812</v>
      </c>
      <c r="S613" s="253">
        <v>387331.78</v>
      </c>
      <c r="T613" s="253">
        <v>387331.78</v>
      </c>
      <c r="U613" s="253">
        <v>387331.78</v>
      </c>
      <c r="V613" s="253">
        <v>387331.78</v>
      </c>
    </row>
    <row r="614" spans="1:22" s="204" customFormat="1" ht="15" customHeight="1" x14ac:dyDescent="0.25">
      <c r="A614" s="250" t="s">
        <v>4028</v>
      </c>
      <c r="B614" s="250">
        <v>2</v>
      </c>
      <c r="C614" s="250">
        <v>2</v>
      </c>
      <c r="D614" s="250" t="s">
        <v>4011</v>
      </c>
      <c r="E614" s="250" t="s">
        <v>4012</v>
      </c>
      <c r="F614" s="252">
        <v>448</v>
      </c>
      <c r="G614" s="250" t="s">
        <v>24</v>
      </c>
      <c r="H614" s="250">
        <v>1</v>
      </c>
      <c r="I614" s="251">
        <v>37502</v>
      </c>
      <c r="J614" s="250">
        <v>1</v>
      </c>
      <c r="K614" s="250">
        <v>20</v>
      </c>
      <c r="L614" s="250">
        <v>1</v>
      </c>
      <c r="M614" s="250">
        <v>4</v>
      </c>
      <c r="N614" s="250" t="s">
        <v>4027</v>
      </c>
      <c r="O614" s="250">
        <v>13</v>
      </c>
      <c r="P614" s="253">
        <v>234038.74325360844</v>
      </c>
      <c r="Q614" s="253">
        <v>-21203</v>
      </c>
      <c r="R614" s="253">
        <f t="shared" si="11"/>
        <v>212835.74325360844</v>
      </c>
      <c r="S614" s="253">
        <v>98500</v>
      </c>
      <c r="T614" s="253">
        <v>98500</v>
      </c>
      <c r="U614" s="253">
        <v>98500</v>
      </c>
      <c r="V614" s="253">
        <v>98500</v>
      </c>
    </row>
    <row r="615" spans="1:22" s="204" customFormat="1" ht="15" customHeight="1" x14ac:dyDescent="0.25">
      <c r="A615" s="250" t="s">
        <v>4028</v>
      </c>
      <c r="B615" s="250">
        <v>2</v>
      </c>
      <c r="C615" s="250">
        <v>2</v>
      </c>
      <c r="D615" s="250" t="s">
        <v>4011</v>
      </c>
      <c r="E615" s="250" t="s">
        <v>4012</v>
      </c>
      <c r="F615" s="252">
        <v>448</v>
      </c>
      <c r="G615" s="250" t="s">
        <v>24</v>
      </c>
      <c r="H615" s="250">
        <v>1</v>
      </c>
      <c r="I615" s="251">
        <v>38101</v>
      </c>
      <c r="J615" s="250">
        <v>1</v>
      </c>
      <c r="K615" s="250">
        <v>20</v>
      </c>
      <c r="L615" s="250">
        <v>1</v>
      </c>
      <c r="M615" s="250">
        <v>4</v>
      </c>
      <c r="N615" s="250" t="s">
        <v>4027</v>
      </c>
      <c r="O615" s="250">
        <v>13</v>
      </c>
      <c r="P615" s="253">
        <v>0</v>
      </c>
      <c r="Q615" s="253">
        <v>9860</v>
      </c>
      <c r="R615" s="253">
        <f t="shared" si="11"/>
        <v>9860</v>
      </c>
      <c r="S615" s="253">
        <v>9860</v>
      </c>
      <c r="T615" s="253">
        <v>9860</v>
      </c>
      <c r="U615" s="253">
        <v>9860</v>
      </c>
      <c r="V615" s="253">
        <v>9860</v>
      </c>
    </row>
    <row r="616" spans="1:22" s="204" customFormat="1" ht="15" customHeight="1" x14ac:dyDescent="0.25">
      <c r="A616" s="250" t="s">
        <v>4028</v>
      </c>
      <c r="B616" s="250">
        <v>2</v>
      </c>
      <c r="C616" s="250">
        <v>2</v>
      </c>
      <c r="D616" s="250" t="s">
        <v>4011</v>
      </c>
      <c r="E616" s="250" t="s">
        <v>4012</v>
      </c>
      <c r="F616" s="252">
        <v>448</v>
      </c>
      <c r="G616" s="250" t="s">
        <v>24</v>
      </c>
      <c r="H616" s="250">
        <v>1</v>
      </c>
      <c r="I616" s="251">
        <v>38301</v>
      </c>
      <c r="J616" s="250">
        <v>1</v>
      </c>
      <c r="K616" s="250">
        <v>20</v>
      </c>
      <c r="L616" s="250">
        <v>1</v>
      </c>
      <c r="M616" s="250">
        <v>4</v>
      </c>
      <c r="N616" s="250" t="s">
        <v>4027</v>
      </c>
      <c r="O616" s="250">
        <v>13</v>
      </c>
      <c r="P616" s="253">
        <v>0</v>
      </c>
      <c r="Q616" s="253">
        <v>0</v>
      </c>
      <c r="R616" s="253">
        <f t="shared" si="11"/>
        <v>0</v>
      </c>
      <c r="S616" s="253">
        <v>0</v>
      </c>
      <c r="T616" s="253">
        <v>0</v>
      </c>
      <c r="U616" s="253">
        <v>0</v>
      </c>
      <c r="V616" s="253">
        <v>0</v>
      </c>
    </row>
    <row r="617" spans="1:22" s="204" customFormat="1" ht="15" customHeight="1" x14ac:dyDescent="0.25">
      <c r="A617" s="250" t="s">
        <v>4028</v>
      </c>
      <c r="B617" s="250">
        <v>2</v>
      </c>
      <c r="C617" s="250">
        <v>2</v>
      </c>
      <c r="D617" s="250" t="s">
        <v>4011</v>
      </c>
      <c r="E617" s="250" t="s">
        <v>4012</v>
      </c>
      <c r="F617" s="252">
        <v>448</v>
      </c>
      <c r="G617" s="250" t="s">
        <v>24</v>
      </c>
      <c r="H617" s="250">
        <v>1</v>
      </c>
      <c r="I617" s="251">
        <v>39201</v>
      </c>
      <c r="J617" s="250">
        <v>1</v>
      </c>
      <c r="K617" s="250">
        <v>20</v>
      </c>
      <c r="L617" s="250">
        <v>1</v>
      </c>
      <c r="M617" s="250">
        <v>4</v>
      </c>
      <c r="N617" s="250" t="s">
        <v>4027</v>
      </c>
      <c r="O617" s="250">
        <v>13</v>
      </c>
      <c r="P617" s="253">
        <v>5016164.8927932018</v>
      </c>
      <c r="Q617" s="253">
        <f>-198228.63+817141.27</f>
        <v>618912.64</v>
      </c>
      <c r="R617" s="253">
        <f t="shared" si="11"/>
        <v>5635077.5327932015</v>
      </c>
      <c r="S617" s="253">
        <v>6611898.8799999999</v>
      </c>
      <c r="T617" s="253">
        <v>6611898.8799999999</v>
      </c>
      <c r="U617" s="253">
        <v>4609030.88</v>
      </c>
      <c r="V617" s="253">
        <v>100834</v>
      </c>
    </row>
    <row r="618" spans="1:22" s="204" customFormat="1" ht="15" customHeight="1" x14ac:dyDescent="0.25">
      <c r="A618" s="250" t="s">
        <v>4028</v>
      </c>
      <c r="B618" s="250">
        <v>2</v>
      </c>
      <c r="C618" s="250">
        <v>2</v>
      </c>
      <c r="D618" s="250" t="s">
        <v>4011</v>
      </c>
      <c r="E618" s="250" t="s">
        <v>4012</v>
      </c>
      <c r="F618" s="252">
        <v>448</v>
      </c>
      <c r="G618" s="250" t="s">
        <v>24</v>
      </c>
      <c r="H618" s="250">
        <v>1</v>
      </c>
      <c r="I618" s="251">
        <v>39501</v>
      </c>
      <c r="J618" s="250">
        <v>1</v>
      </c>
      <c r="K618" s="250">
        <v>20</v>
      </c>
      <c r="L618" s="250">
        <v>1</v>
      </c>
      <c r="M618" s="250">
        <v>4</v>
      </c>
      <c r="N618" s="250" t="s">
        <v>4027</v>
      </c>
      <c r="O618" s="250">
        <v>13</v>
      </c>
      <c r="P618" s="253">
        <v>1035290.4708353806</v>
      </c>
      <c r="Q618" s="253">
        <f>11293145.17+3182858.73</f>
        <v>14476003.9</v>
      </c>
      <c r="R618" s="253">
        <f t="shared" si="11"/>
        <v>15511294.370835381</v>
      </c>
      <c r="S618" s="253">
        <v>15511294.430000002</v>
      </c>
      <c r="T618" s="253">
        <v>15511294.430000002</v>
      </c>
      <c r="U618" s="253">
        <v>15511294.430000002</v>
      </c>
      <c r="V618" s="253">
        <v>15518595.310000001</v>
      </c>
    </row>
    <row r="619" spans="1:22" s="204" customFormat="1" ht="15" customHeight="1" x14ac:dyDescent="0.25">
      <c r="A619" s="250" t="s">
        <v>4028</v>
      </c>
      <c r="B619" s="250">
        <v>2</v>
      </c>
      <c r="C619" s="250">
        <v>2</v>
      </c>
      <c r="D619" s="250" t="s">
        <v>4011</v>
      </c>
      <c r="E619" s="250" t="s">
        <v>4012</v>
      </c>
      <c r="F619" s="252">
        <v>448</v>
      </c>
      <c r="G619" s="250" t="s">
        <v>24</v>
      </c>
      <c r="H619" s="250">
        <v>1</v>
      </c>
      <c r="I619" s="251">
        <v>39601</v>
      </c>
      <c r="J619" s="250">
        <v>1</v>
      </c>
      <c r="K619" s="250">
        <v>20</v>
      </c>
      <c r="L619" s="250">
        <v>1</v>
      </c>
      <c r="M619" s="250">
        <v>4</v>
      </c>
      <c r="N619" s="250" t="s">
        <v>4027</v>
      </c>
      <c r="O619" s="252">
        <v>13</v>
      </c>
      <c r="P619" s="253">
        <v>7224.4750984971115</v>
      </c>
      <c r="Q619" s="253">
        <v>0</v>
      </c>
      <c r="R619" s="253">
        <f t="shared" si="11"/>
        <v>7224.4750984971115</v>
      </c>
      <c r="S619" s="253">
        <v>0</v>
      </c>
      <c r="T619" s="253">
        <v>0</v>
      </c>
      <c r="U619" s="253">
        <v>0</v>
      </c>
      <c r="V619" s="253">
        <v>0</v>
      </c>
    </row>
    <row r="620" spans="1:22" s="204" customFormat="1" ht="15" customHeight="1" x14ac:dyDescent="0.25">
      <c r="A620" s="250" t="s">
        <v>4028</v>
      </c>
      <c r="B620" s="250">
        <v>2</v>
      </c>
      <c r="C620" s="250">
        <v>2</v>
      </c>
      <c r="D620" s="250" t="s">
        <v>4011</v>
      </c>
      <c r="E620" s="250" t="s">
        <v>4012</v>
      </c>
      <c r="F620" s="252">
        <v>448</v>
      </c>
      <c r="G620" s="250" t="s">
        <v>24</v>
      </c>
      <c r="H620" s="250">
        <v>1</v>
      </c>
      <c r="I620" s="251">
        <v>39801</v>
      </c>
      <c r="J620" s="250">
        <v>1</v>
      </c>
      <c r="K620" s="250">
        <v>20</v>
      </c>
      <c r="L620" s="250">
        <v>1</v>
      </c>
      <c r="M620" s="250">
        <v>4</v>
      </c>
      <c r="N620" s="250" t="s">
        <v>4027</v>
      </c>
      <c r="O620" s="250">
        <v>13</v>
      </c>
      <c r="P620" s="253">
        <v>1155621.6400000001</v>
      </c>
      <c r="Q620" s="253">
        <v>171878</v>
      </c>
      <c r="R620" s="253">
        <f t="shared" si="11"/>
        <v>1327499.6400000001</v>
      </c>
      <c r="S620" s="253">
        <v>1189794.08</v>
      </c>
      <c r="T620" s="253">
        <v>1189794.08</v>
      </c>
      <c r="U620" s="253">
        <v>1189794.08</v>
      </c>
      <c r="V620" s="253">
        <v>785771.03</v>
      </c>
    </row>
    <row r="621" spans="1:22" s="204" customFormat="1" ht="15" customHeight="1" x14ac:dyDescent="0.25">
      <c r="A621" s="250" t="s">
        <v>4028</v>
      </c>
      <c r="B621" s="250">
        <v>2</v>
      </c>
      <c r="C621" s="250">
        <v>2</v>
      </c>
      <c r="D621" s="250" t="s">
        <v>4011</v>
      </c>
      <c r="E621" s="250" t="s">
        <v>4012</v>
      </c>
      <c r="F621" s="252">
        <v>448</v>
      </c>
      <c r="G621" s="250" t="s">
        <v>24</v>
      </c>
      <c r="H621" s="250">
        <v>1</v>
      </c>
      <c r="I621" s="251">
        <v>42401</v>
      </c>
      <c r="J621" s="250">
        <v>1</v>
      </c>
      <c r="K621" s="250">
        <v>20</v>
      </c>
      <c r="L621" s="250">
        <v>1</v>
      </c>
      <c r="M621" s="250">
        <v>4</v>
      </c>
      <c r="N621" s="250" t="s">
        <v>4027</v>
      </c>
      <c r="O621" s="250">
        <v>13</v>
      </c>
      <c r="P621" s="253">
        <v>0</v>
      </c>
      <c r="Q621" s="253">
        <v>0</v>
      </c>
      <c r="R621" s="253">
        <f t="shared" si="11"/>
        <v>0</v>
      </c>
      <c r="S621" s="253">
        <v>0</v>
      </c>
      <c r="T621" s="253">
        <v>0</v>
      </c>
      <c r="U621" s="253">
        <v>0</v>
      </c>
      <c r="V621" s="253">
        <v>0</v>
      </c>
    </row>
    <row r="622" spans="1:22" s="204" customFormat="1" ht="15" customHeight="1" x14ac:dyDescent="0.25">
      <c r="A622" s="250" t="s">
        <v>4028</v>
      </c>
      <c r="B622" s="250">
        <v>2</v>
      </c>
      <c r="C622" s="250">
        <v>2</v>
      </c>
      <c r="D622" s="250" t="s">
        <v>4011</v>
      </c>
      <c r="E622" s="250" t="s">
        <v>4012</v>
      </c>
      <c r="F622" s="252">
        <v>448</v>
      </c>
      <c r="G622" s="250" t="s">
        <v>24</v>
      </c>
      <c r="H622" s="250">
        <v>1</v>
      </c>
      <c r="I622" s="251">
        <v>51101</v>
      </c>
      <c r="J622" s="250">
        <v>2</v>
      </c>
      <c r="K622" s="250">
        <v>20</v>
      </c>
      <c r="L622" s="250">
        <v>1</v>
      </c>
      <c r="M622" s="250">
        <v>4</v>
      </c>
      <c r="N622" s="250" t="s">
        <v>4027</v>
      </c>
      <c r="O622" s="250">
        <v>13</v>
      </c>
      <c r="P622" s="253">
        <v>0</v>
      </c>
      <c r="Q622" s="253">
        <v>0</v>
      </c>
      <c r="R622" s="253">
        <f t="shared" si="11"/>
        <v>0</v>
      </c>
      <c r="S622" s="253">
        <v>0</v>
      </c>
      <c r="T622" s="253">
        <v>0</v>
      </c>
      <c r="U622" s="253">
        <v>0</v>
      </c>
      <c r="V622" s="253">
        <v>0</v>
      </c>
    </row>
    <row r="623" spans="1:22" s="204" customFormat="1" ht="15" customHeight="1" x14ac:dyDescent="0.25">
      <c r="A623" s="250" t="s">
        <v>4028</v>
      </c>
      <c r="B623" s="250">
        <v>2</v>
      </c>
      <c r="C623" s="250">
        <v>2</v>
      </c>
      <c r="D623" s="250" t="s">
        <v>4011</v>
      </c>
      <c r="E623" s="250" t="s">
        <v>4012</v>
      </c>
      <c r="F623" s="252">
        <v>448</v>
      </c>
      <c r="G623" s="250" t="s">
        <v>24</v>
      </c>
      <c r="H623" s="250">
        <v>1</v>
      </c>
      <c r="I623" s="251">
        <v>51501</v>
      </c>
      <c r="J623" s="250">
        <v>2</v>
      </c>
      <c r="K623" s="250">
        <v>20</v>
      </c>
      <c r="L623" s="250">
        <v>1</v>
      </c>
      <c r="M623" s="250">
        <v>4</v>
      </c>
      <c r="N623" s="250" t="s">
        <v>4027</v>
      </c>
      <c r="O623" s="252">
        <v>13</v>
      </c>
      <c r="P623" s="253">
        <v>0</v>
      </c>
      <c r="Q623" s="253">
        <v>0</v>
      </c>
      <c r="R623" s="253">
        <f t="shared" si="11"/>
        <v>0</v>
      </c>
      <c r="S623" s="253">
        <v>0</v>
      </c>
      <c r="T623" s="253">
        <v>0</v>
      </c>
      <c r="U623" s="253">
        <v>0</v>
      </c>
      <c r="V623" s="253">
        <v>0</v>
      </c>
    </row>
    <row r="624" spans="1:22" s="204" customFormat="1" ht="15" customHeight="1" x14ac:dyDescent="0.25">
      <c r="A624" s="250">
        <v>4121500700</v>
      </c>
      <c r="B624" s="250">
        <v>2</v>
      </c>
      <c r="C624" s="250">
        <v>2</v>
      </c>
      <c r="D624" s="250" t="s">
        <v>4011</v>
      </c>
      <c r="E624" s="250" t="s">
        <v>4012</v>
      </c>
      <c r="F624" s="252">
        <v>448</v>
      </c>
      <c r="G624" s="250" t="s">
        <v>24</v>
      </c>
      <c r="H624" s="250">
        <v>1</v>
      </c>
      <c r="I624" s="251">
        <v>51901</v>
      </c>
      <c r="J624" s="250">
        <v>2</v>
      </c>
      <c r="K624" s="250">
        <v>20</v>
      </c>
      <c r="L624" s="250">
        <v>1</v>
      </c>
      <c r="M624" s="250">
        <v>4</v>
      </c>
      <c r="N624" s="250" t="s">
        <v>4027</v>
      </c>
      <c r="O624" s="250">
        <v>13</v>
      </c>
      <c r="P624" s="253">
        <v>0</v>
      </c>
      <c r="Q624" s="253">
        <v>0</v>
      </c>
      <c r="R624" s="253">
        <f t="shared" si="11"/>
        <v>0</v>
      </c>
      <c r="S624" s="253">
        <v>0</v>
      </c>
      <c r="T624" s="253">
        <v>0</v>
      </c>
      <c r="U624" s="253">
        <v>0</v>
      </c>
      <c r="V624" s="253">
        <v>0</v>
      </c>
    </row>
    <row r="625" spans="1:22" s="204" customFormat="1" ht="15" customHeight="1" x14ac:dyDescent="0.25">
      <c r="A625" s="260" t="s">
        <v>4028</v>
      </c>
      <c r="B625" s="250">
        <v>2</v>
      </c>
      <c r="C625" s="250">
        <v>2</v>
      </c>
      <c r="D625" s="250" t="s">
        <v>4011</v>
      </c>
      <c r="E625" s="250" t="s">
        <v>4012</v>
      </c>
      <c r="F625" s="252">
        <v>448</v>
      </c>
      <c r="G625" s="250" t="s">
        <v>24</v>
      </c>
      <c r="H625" s="250">
        <v>1</v>
      </c>
      <c r="I625" s="251">
        <v>54101</v>
      </c>
      <c r="J625" s="250">
        <v>2</v>
      </c>
      <c r="K625" s="250">
        <v>20</v>
      </c>
      <c r="L625" s="250">
        <v>1</v>
      </c>
      <c r="M625" s="250">
        <v>4</v>
      </c>
      <c r="N625" s="250" t="s">
        <v>4027</v>
      </c>
      <c r="O625" s="252">
        <v>13</v>
      </c>
      <c r="P625" s="253">
        <v>0</v>
      </c>
      <c r="Q625" s="253">
        <v>1576.3500000000058</v>
      </c>
      <c r="R625" s="253">
        <f t="shared" si="11"/>
        <v>1576.3500000000058</v>
      </c>
      <c r="S625" s="253">
        <v>0</v>
      </c>
      <c r="T625" s="253">
        <v>0</v>
      </c>
      <c r="U625" s="253">
        <v>0</v>
      </c>
      <c r="V625" s="253">
        <v>0</v>
      </c>
    </row>
    <row r="626" spans="1:22" s="204" customFormat="1" ht="15" customHeight="1" x14ac:dyDescent="0.25">
      <c r="A626" s="260" t="s">
        <v>4028</v>
      </c>
      <c r="B626" s="250">
        <v>2</v>
      </c>
      <c r="C626" s="250">
        <v>2</v>
      </c>
      <c r="D626" s="250" t="s">
        <v>4011</v>
      </c>
      <c r="E626" s="250" t="s">
        <v>4012</v>
      </c>
      <c r="F626" s="252">
        <v>448</v>
      </c>
      <c r="G626" s="250" t="s">
        <v>24</v>
      </c>
      <c r="H626" s="250">
        <v>1</v>
      </c>
      <c r="I626" s="251">
        <v>54901</v>
      </c>
      <c r="J626" s="250">
        <v>2</v>
      </c>
      <c r="K626" s="250">
        <v>20</v>
      </c>
      <c r="L626" s="250">
        <v>1</v>
      </c>
      <c r="M626" s="250">
        <v>4</v>
      </c>
      <c r="N626" s="250" t="s">
        <v>4027</v>
      </c>
      <c r="O626" s="252">
        <v>13</v>
      </c>
      <c r="P626" s="253">
        <v>0</v>
      </c>
      <c r="Q626" s="253">
        <v>239585.33</v>
      </c>
      <c r="R626" s="253">
        <f t="shared" si="11"/>
        <v>239585.33</v>
      </c>
      <c r="S626" s="253">
        <v>239585.33</v>
      </c>
      <c r="T626" s="253">
        <v>239585.33</v>
      </c>
      <c r="U626" s="253">
        <v>239585.33</v>
      </c>
      <c r="V626" s="253">
        <v>239585.33</v>
      </c>
    </row>
    <row r="627" spans="1:22" s="204" customFormat="1" ht="15" customHeight="1" x14ac:dyDescent="0.25">
      <c r="A627" s="250" t="s">
        <v>4028</v>
      </c>
      <c r="B627" s="250">
        <v>2</v>
      </c>
      <c r="C627" s="250">
        <v>2</v>
      </c>
      <c r="D627" s="250" t="s">
        <v>4011</v>
      </c>
      <c r="E627" s="250" t="s">
        <v>4012</v>
      </c>
      <c r="F627" s="252">
        <v>448</v>
      </c>
      <c r="G627" s="250" t="s">
        <v>24</v>
      </c>
      <c r="H627" s="250">
        <v>1</v>
      </c>
      <c r="I627" s="251">
        <v>56201</v>
      </c>
      <c r="J627" s="250">
        <v>2</v>
      </c>
      <c r="K627" s="250">
        <v>20</v>
      </c>
      <c r="L627" s="250">
        <v>1</v>
      </c>
      <c r="M627" s="250">
        <v>4</v>
      </c>
      <c r="N627" s="250" t="s">
        <v>4027</v>
      </c>
      <c r="O627" s="250">
        <v>13</v>
      </c>
      <c r="P627" s="253">
        <v>0</v>
      </c>
      <c r="Q627" s="253">
        <v>376497.6</v>
      </c>
      <c r="R627" s="253">
        <f t="shared" si="11"/>
        <v>376497.6</v>
      </c>
      <c r="S627" s="253">
        <v>374843.38</v>
      </c>
      <c r="T627" s="253">
        <v>374843.38</v>
      </c>
      <c r="U627" s="253">
        <v>374843.38</v>
      </c>
      <c r="V627" s="253">
        <v>264832.49</v>
      </c>
    </row>
    <row r="628" spans="1:22" s="204" customFormat="1" ht="15" customHeight="1" x14ac:dyDescent="0.25">
      <c r="A628" s="250" t="s">
        <v>4028</v>
      </c>
      <c r="B628" s="250">
        <v>2</v>
      </c>
      <c r="C628" s="250">
        <v>2</v>
      </c>
      <c r="D628" s="250" t="s">
        <v>4011</v>
      </c>
      <c r="E628" s="250" t="s">
        <v>4012</v>
      </c>
      <c r="F628" s="252">
        <v>448</v>
      </c>
      <c r="G628" s="250" t="s">
        <v>24</v>
      </c>
      <c r="H628" s="250">
        <v>1</v>
      </c>
      <c r="I628" s="251">
        <v>56301</v>
      </c>
      <c r="J628" s="250">
        <v>2</v>
      </c>
      <c r="K628" s="250">
        <v>20</v>
      </c>
      <c r="L628" s="250">
        <v>1</v>
      </c>
      <c r="M628" s="250">
        <v>4</v>
      </c>
      <c r="N628" s="250" t="s">
        <v>4027</v>
      </c>
      <c r="O628" s="252">
        <v>13</v>
      </c>
      <c r="P628" s="253">
        <v>0</v>
      </c>
      <c r="Q628" s="253">
        <v>0</v>
      </c>
      <c r="R628" s="253">
        <f t="shared" si="11"/>
        <v>0</v>
      </c>
      <c r="S628" s="253">
        <v>0</v>
      </c>
      <c r="T628" s="253">
        <v>0</v>
      </c>
      <c r="U628" s="253">
        <v>0</v>
      </c>
      <c r="V628" s="253">
        <v>0</v>
      </c>
    </row>
    <row r="629" spans="1:22" s="204" customFormat="1" ht="15" customHeight="1" x14ac:dyDescent="0.25">
      <c r="A629" s="250" t="s">
        <v>4028</v>
      </c>
      <c r="B629" s="250">
        <v>2</v>
      </c>
      <c r="C629" s="250">
        <v>2</v>
      </c>
      <c r="D629" s="250" t="s">
        <v>4011</v>
      </c>
      <c r="E629" s="250" t="s">
        <v>4012</v>
      </c>
      <c r="F629" s="252">
        <v>448</v>
      </c>
      <c r="G629" s="250" t="s">
        <v>24</v>
      </c>
      <c r="H629" s="250">
        <v>1</v>
      </c>
      <c r="I629" s="251">
        <v>56401</v>
      </c>
      <c r="J629" s="250">
        <v>2</v>
      </c>
      <c r="K629" s="250">
        <v>20</v>
      </c>
      <c r="L629" s="250">
        <v>1</v>
      </c>
      <c r="M629" s="250">
        <v>4</v>
      </c>
      <c r="N629" s="250" t="s">
        <v>4027</v>
      </c>
      <c r="O629" s="252">
        <v>13</v>
      </c>
      <c r="P629" s="253">
        <v>0</v>
      </c>
      <c r="Q629" s="253">
        <v>30972</v>
      </c>
      <c r="R629" s="253">
        <f t="shared" si="11"/>
        <v>30972</v>
      </c>
      <c r="S629" s="253">
        <v>30972</v>
      </c>
      <c r="T629" s="253">
        <v>30972</v>
      </c>
      <c r="U629" s="253">
        <v>30972</v>
      </c>
      <c r="V629" s="253">
        <v>30972</v>
      </c>
    </row>
    <row r="630" spans="1:22" s="204" customFormat="1" ht="15" customHeight="1" x14ac:dyDescent="0.25">
      <c r="A630" s="250" t="s">
        <v>4028</v>
      </c>
      <c r="B630" s="250">
        <v>2</v>
      </c>
      <c r="C630" s="250">
        <v>2</v>
      </c>
      <c r="D630" s="250" t="s">
        <v>4011</v>
      </c>
      <c r="E630" s="250" t="s">
        <v>4012</v>
      </c>
      <c r="F630" s="252">
        <v>448</v>
      </c>
      <c r="G630" s="250" t="s">
        <v>24</v>
      </c>
      <c r="H630" s="250">
        <v>1</v>
      </c>
      <c r="I630" s="251">
        <v>56501</v>
      </c>
      <c r="J630" s="250">
        <v>2</v>
      </c>
      <c r="K630" s="250">
        <v>20</v>
      </c>
      <c r="L630" s="250">
        <v>1</v>
      </c>
      <c r="M630" s="250">
        <v>4</v>
      </c>
      <c r="N630" s="250" t="s">
        <v>4027</v>
      </c>
      <c r="O630" s="252">
        <v>13</v>
      </c>
      <c r="P630" s="253">
        <v>0</v>
      </c>
      <c r="Q630" s="253">
        <v>0</v>
      </c>
      <c r="R630" s="253">
        <f t="shared" si="11"/>
        <v>0</v>
      </c>
      <c r="S630" s="253">
        <v>0</v>
      </c>
      <c r="T630" s="253">
        <v>0</v>
      </c>
      <c r="U630" s="253">
        <v>0</v>
      </c>
      <c r="V630" s="253">
        <v>0</v>
      </c>
    </row>
    <row r="631" spans="1:22" s="204" customFormat="1" ht="15" customHeight="1" x14ac:dyDescent="0.25">
      <c r="A631" s="250" t="s">
        <v>4028</v>
      </c>
      <c r="B631" s="250">
        <v>2</v>
      </c>
      <c r="C631" s="250">
        <v>2</v>
      </c>
      <c r="D631" s="250" t="s">
        <v>4011</v>
      </c>
      <c r="E631" s="250" t="s">
        <v>4012</v>
      </c>
      <c r="F631" s="252">
        <v>448</v>
      </c>
      <c r="G631" s="250" t="s">
        <v>24</v>
      </c>
      <c r="H631" s="250">
        <v>1</v>
      </c>
      <c r="I631" s="251">
        <v>91102</v>
      </c>
      <c r="J631" s="250">
        <v>2</v>
      </c>
      <c r="K631" s="250">
        <v>20</v>
      </c>
      <c r="L631" s="250">
        <v>1</v>
      </c>
      <c r="M631" s="250">
        <v>4</v>
      </c>
      <c r="N631" s="250" t="s">
        <v>4027</v>
      </c>
      <c r="O631" s="252">
        <v>13</v>
      </c>
      <c r="P631" s="253">
        <v>0</v>
      </c>
      <c r="Q631" s="253">
        <f>2842381.55+3144683.01</f>
        <v>5987064.5599999996</v>
      </c>
      <c r="R631" s="253">
        <f t="shared" si="11"/>
        <v>5987064.5599999996</v>
      </c>
      <c r="S631" s="253">
        <v>5987064.5700000003</v>
      </c>
      <c r="T631" s="253">
        <v>5987064.5700000003</v>
      </c>
      <c r="U631" s="253">
        <v>5987064.5700000003</v>
      </c>
      <c r="V631" s="253">
        <v>5987064.5700000003</v>
      </c>
    </row>
    <row r="632" spans="1:22" s="204" customFormat="1" ht="15" customHeight="1" x14ac:dyDescent="0.25">
      <c r="A632" s="250" t="s">
        <v>4028</v>
      </c>
      <c r="B632" s="250">
        <v>2</v>
      </c>
      <c r="C632" s="250">
        <v>2</v>
      </c>
      <c r="D632" s="250" t="s">
        <v>4011</v>
      </c>
      <c r="E632" s="250" t="s">
        <v>4012</v>
      </c>
      <c r="F632" s="252">
        <v>448</v>
      </c>
      <c r="G632" s="250" t="s">
        <v>24</v>
      </c>
      <c r="H632" s="250">
        <v>1</v>
      </c>
      <c r="I632" s="251">
        <v>92101</v>
      </c>
      <c r="J632" s="250">
        <v>3</v>
      </c>
      <c r="K632" s="250">
        <v>20</v>
      </c>
      <c r="L632" s="250">
        <v>1</v>
      </c>
      <c r="M632" s="250">
        <v>4</v>
      </c>
      <c r="N632" s="250" t="s">
        <v>4027</v>
      </c>
      <c r="O632" s="252">
        <v>13</v>
      </c>
      <c r="P632" s="253">
        <v>0</v>
      </c>
      <c r="Q632" s="253">
        <v>0</v>
      </c>
      <c r="R632" s="253">
        <f t="shared" si="11"/>
        <v>0</v>
      </c>
      <c r="S632" s="253">
        <v>0</v>
      </c>
      <c r="T632" s="253">
        <v>0</v>
      </c>
      <c r="U632" s="253">
        <v>0</v>
      </c>
      <c r="V632" s="253">
        <v>0</v>
      </c>
    </row>
    <row r="633" spans="1:22" s="204" customFormat="1" ht="15" customHeight="1" x14ac:dyDescent="0.25">
      <c r="A633" s="250" t="s">
        <v>4028</v>
      </c>
      <c r="B633" s="250">
        <v>2</v>
      </c>
      <c r="C633" s="250">
        <v>2</v>
      </c>
      <c r="D633" s="250" t="s">
        <v>4011</v>
      </c>
      <c r="E633" s="250" t="s">
        <v>4012</v>
      </c>
      <c r="F633" s="252">
        <v>448</v>
      </c>
      <c r="G633" s="250" t="s">
        <v>24</v>
      </c>
      <c r="H633" s="250">
        <v>1</v>
      </c>
      <c r="I633" s="251">
        <v>92102</v>
      </c>
      <c r="J633" s="250">
        <v>3</v>
      </c>
      <c r="K633" s="250">
        <v>20</v>
      </c>
      <c r="L633" s="250">
        <v>1</v>
      </c>
      <c r="M633" s="250">
        <v>4</v>
      </c>
      <c r="N633" s="250" t="s">
        <v>4027</v>
      </c>
      <c r="O633" s="252">
        <v>13</v>
      </c>
      <c r="P633" s="253">
        <v>0</v>
      </c>
      <c r="Q633" s="253">
        <f>3940396.24+3602798.76</f>
        <v>7543195</v>
      </c>
      <c r="R633" s="253">
        <f t="shared" si="11"/>
        <v>7543195</v>
      </c>
      <c r="S633" s="253">
        <v>7543195</v>
      </c>
      <c r="T633" s="253">
        <v>7543195</v>
      </c>
      <c r="U633" s="253">
        <v>7543195</v>
      </c>
      <c r="V633" s="253">
        <v>7543195</v>
      </c>
    </row>
    <row r="634" spans="1:22" s="204" customFormat="1" ht="15" customHeight="1" x14ac:dyDescent="0.25">
      <c r="A634" s="250">
        <v>4121500700</v>
      </c>
      <c r="B634" s="250">
        <v>2</v>
      </c>
      <c r="C634" s="250">
        <v>2</v>
      </c>
      <c r="D634" s="250" t="s">
        <v>4011</v>
      </c>
      <c r="E634" s="250" t="s">
        <v>4012</v>
      </c>
      <c r="F634" s="252">
        <v>448</v>
      </c>
      <c r="G634" s="250" t="s">
        <v>24</v>
      </c>
      <c r="H634" s="250">
        <v>1</v>
      </c>
      <c r="I634" s="251">
        <v>99101</v>
      </c>
      <c r="J634" s="250">
        <v>3</v>
      </c>
      <c r="K634" s="250">
        <v>20</v>
      </c>
      <c r="L634" s="250">
        <v>1</v>
      </c>
      <c r="M634" s="250">
        <v>4</v>
      </c>
      <c r="N634" s="250" t="s">
        <v>4027</v>
      </c>
      <c r="O634" s="250">
        <v>13</v>
      </c>
      <c r="P634" s="253">
        <v>0</v>
      </c>
      <c r="Q634" s="253">
        <v>41396226</v>
      </c>
      <c r="R634" s="253">
        <f t="shared" si="11"/>
        <v>41396226</v>
      </c>
      <c r="S634" s="253">
        <v>41408216.840000004</v>
      </c>
      <c r="T634" s="253">
        <v>41408216.840000004</v>
      </c>
      <c r="U634" s="253">
        <v>41408216.840000004</v>
      </c>
      <c r="V634" s="253">
        <v>40281657.998999998</v>
      </c>
    </row>
    <row r="635" spans="1:22" ht="15" customHeight="1" x14ac:dyDescent="0.25">
      <c r="P635" s="261">
        <f>SUM(P3:P634)</f>
        <v>623389417.66721845</v>
      </c>
      <c r="Q635" s="261">
        <f>SUM(Q3:Q634)</f>
        <v>116461164.83825745</v>
      </c>
      <c r="R635" s="261">
        <f>SUM(R3:R634)</f>
        <v>739850582.50547576</v>
      </c>
      <c r="S635" s="261">
        <f t="shared" ref="S635:V635" si="12">SUM(S3:S634)</f>
        <v>438644551.54375803</v>
      </c>
      <c r="T635" s="261">
        <f t="shared" si="12"/>
        <v>298492105.78415805</v>
      </c>
      <c r="U635" s="261">
        <f t="shared" si="12"/>
        <v>294776553.60095805</v>
      </c>
      <c r="V635" s="261">
        <f t="shared" si="12"/>
        <v>268228355.50219995</v>
      </c>
    </row>
  </sheetData>
  <autoFilter ref="A2:V635" xr:uid="{04F95D51-17D9-40DB-B523-8BD4869BE2A0}"/>
  <mergeCells count="4">
    <mergeCell ref="B1:H1"/>
    <mergeCell ref="I1:J1"/>
    <mergeCell ref="K1:O1"/>
    <mergeCell ref="P1:V1"/>
  </mergeCells>
  <pageMargins left="0.70866141732283472" right="0.70866141732283472" top="0.74803149606299213" bottom="0.74803149606299213" header="0.31496062992125984" footer="0.31496062992125984"/>
  <pageSetup paperSize="14"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ETCA-III-01</vt:lpstr>
      <vt:lpstr>ETCA-III-03</vt:lpstr>
      <vt:lpstr>ETCA-III-04</vt:lpstr>
      <vt:lpstr>ETCA-III-05</vt:lpstr>
      <vt:lpstr>ETCA-IV-01</vt:lpstr>
      <vt:lpstr>ETCA-IV-02</vt:lpstr>
      <vt:lpstr>ETCA-IV-03</vt:lpstr>
      <vt:lpstr>ETCA-IV-04</vt:lpstr>
      <vt:lpstr>ANEXO A</vt:lpstr>
      <vt:lpstr>ANEXO B</vt:lpstr>
      <vt:lpstr>ANEXO C</vt:lpstr>
      <vt:lpstr>'ANEXO B'!Área_de_impresión</vt:lpstr>
      <vt:lpstr>'ETCA-III-01'!Área_de_impresión</vt:lpstr>
      <vt:lpstr>'ETCA-III-03'!Área_de_impresión</vt:lpstr>
      <vt:lpstr>'ETCA-III-05'!Área_de_impresión</vt:lpstr>
      <vt:lpstr>'ETCA-IV-01'!Área_de_impresión</vt:lpstr>
      <vt:lpstr>'ETCA-IV-02'!Área_de_impresión</vt:lpstr>
      <vt:lpstr>'ETCA-IV-03'!Área_de_impresión</vt:lpstr>
      <vt:lpstr>'ETCA-IV-04'!Área_de_impresión</vt:lpstr>
      <vt:lpstr>'ETCA-III-04'!Títulos_a_imprimir</vt:lpstr>
      <vt:lpstr>'ETCA-III-05'!Títulos_a_imprimir</vt:lpstr>
      <vt:lpstr>'ETCA-IV-02'!Títulos_a_imprimir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Valeria Lugo</cp:lastModifiedBy>
  <cp:revision/>
  <cp:lastPrinted>2020-07-30T19:10:40Z</cp:lastPrinted>
  <dcterms:created xsi:type="dcterms:W3CDTF">2014-03-28T01:13:38Z</dcterms:created>
  <dcterms:modified xsi:type="dcterms:W3CDTF">2024-11-08T19:41:24Z</dcterms:modified>
</cp:coreProperties>
</file>