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er.hernandez\Desktop\CEA formatos-etcas-informe-4to Trimestre 2023\"/>
    </mc:Choice>
  </mc:AlternateContent>
  <xr:revisionPtr revIDLastSave="0" documentId="13_ncr:1_{37D19622-DCDE-4B8D-932D-84F203F78B10}" xr6:coauthVersionLast="47" xr6:coauthVersionMax="47" xr10:uidLastSave="{00000000-0000-0000-0000-000000000000}"/>
  <bookViews>
    <workbookView xWindow="-120" yWindow="-120" windowWidth="21840" windowHeight="13140" tabRatio="898" xr2:uid="{00000000-000D-0000-FFFF-FFFF00000000}"/>
  </bookViews>
  <sheets>
    <sheet name="ETCA-I-01" sheetId="2" r:id="rId1"/>
    <sheet name="ETCA-I-02" sheetId="51" r:id="rId2"/>
    <sheet name="ETCA-I-03" sheetId="1" r:id="rId3"/>
    <sheet name="ETCA-I-04" sheetId="80" r:id="rId4"/>
    <sheet name="ETCA-I-05" sheetId="74" r:id="rId5"/>
    <sheet name="ETCA-I-06" sheetId="23" r:id="rId6"/>
    <sheet name="ETCA-I-07" sheetId="6" r:id="rId7"/>
    <sheet name="ETCA-I-08" sheetId="75" r:id="rId8"/>
    <sheet name="ETCA-I-09" sheetId="52" r:id="rId9"/>
    <sheet name="ETCA-I-10" sheetId="53" r:id="rId10"/>
    <sheet name="ETCA-I-11" sheetId="99" r:id="rId11"/>
    <sheet name="ETCA-I-12 (NOTAS)" sheetId="13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'ETCA-I-01'!#REF!</definedName>
    <definedName name="_ftn1" localSheetId="2">'ETCA-I-03'!#REF!</definedName>
    <definedName name="_ftnref1" localSheetId="2">'ETCA-I-03'!#REF!</definedName>
    <definedName name="_xlnm.Print_Area" localSheetId="0">'ETCA-I-01'!$A$1:$G$58</definedName>
    <definedName name="_xlnm.Print_Area" localSheetId="1">'ETCA-I-02'!$A$1:$G$76</definedName>
    <definedName name="_xlnm.Print_Area" localSheetId="2">'ETCA-I-03'!$A$1:$D$67</definedName>
    <definedName name="_xlnm.Print_Area" localSheetId="3">'ETCA-I-04'!$A$1:$F$47</definedName>
    <definedName name="_xlnm.Print_Area" localSheetId="4">'ETCA-I-05'!$A$1:$C$70</definedName>
    <definedName name="_xlnm.Print_Area" localSheetId="5">'ETCA-I-06'!$A$1:$D$70</definedName>
    <definedName name="_xlnm.Print_Area" localSheetId="6">'ETCA-I-07'!$A$1:$G$33</definedName>
    <definedName name="_xlnm.Print_Area" localSheetId="7">'ETCA-I-08'!$A$1:$F$47</definedName>
    <definedName name="_xlnm.Print_Area" localSheetId="8">'ETCA-I-09'!$A$1:$I$42</definedName>
    <definedName name="_xlnm.Print_Area" localSheetId="10">'ETCA-I-11'!$A$1:$I$23</definedName>
    <definedName name="_xlnm.Print_Area" localSheetId="11">'ETCA-I-12 (NOTAS)'!$A$1:$J$49</definedName>
    <definedName name="Ay_Asociaciones">#REF!</definedName>
    <definedName name="Ay_ConfCol">#REF!</definedName>
    <definedName name="Ay_DocProy">#REF!</definedName>
    <definedName name="Ay_EmitirDocto">#REF!</definedName>
    <definedName name="Ay_Funcionalidad">#REF!</definedName>
    <definedName name="Ay_Introduccion">#REF!</definedName>
    <definedName name="Ay_Parametros">#REF!</definedName>
    <definedName name="Ay_PorBenef">#REF!</definedName>
    <definedName name="Ay_PorCategorias">#REF!</definedName>
    <definedName name="Ay_PorCuentas">#REF!</definedName>
    <definedName name="Ay_PorDoc">#REF!</definedName>
    <definedName name="Ay_PorPago">#REF!</definedName>
    <definedName name="Ay_Restricciones">#REF!</definedName>
    <definedName name="Ay_Saldos">#REF!</definedName>
    <definedName name="Ay_UsoVistas">#REF!</definedName>
    <definedName name="Ay_Verificar">#REF!</definedName>
    <definedName name="_xlnm.Database">#REF!</definedName>
    <definedName name="camposBD">OFFSET([1]Definiciones!$D$1,0,0,COUNTA([1]Definiciones!$D$1:$D$65536),1)</definedName>
    <definedName name="CodigoCuentaBase">[1]Encabezado!#REF!</definedName>
    <definedName name="dd">#REF!</definedName>
    <definedName name="Documentos">OFFSET([1]Definiciones!$B$1,0,0,COUNTA([1]Definiciones!$B$1:$B$65536),1)</definedName>
    <definedName name="Funciones_Fechas_Periodos">[2]!Funciones_Fechas_Periodos</definedName>
    <definedName name="Funciones_Saldos">[2]!Funciones_Saldos</definedName>
    <definedName name="Funciones_Tablas">[2]!Funciones_Tablas</definedName>
    <definedName name="ppto">[3]Hoja2!$B$3:$M$95</definedName>
    <definedName name="qw">#REF!</definedName>
    <definedName name="SaldoInicialBase">[1]Encabezado!$Z$7</definedName>
    <definedName name="SaldoInicialBaseEnTransito">[1]Encabezado!$Z$8</definedName>
    <definedName name="TablaD">[4]Reglas!$A$4:$G$972</definedName>
    <definedName name="TipoDeposito">OFFSET([1]Definiciones!$G$1,0,0,COUNTA([1]Definiciones!$G$1:$G$65536),1)</definedName>
    <definedName name="_xlnm.Print_Titles" localSheetId="1">'ETCA-I-02'!$5:$5</definedName>
    <definedName name="_xlnm.Print_Titles" localSheetId="2">'ETCA-I-03'!$2:$4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3" l="1"/>
  <c r="A3" i="99" l="1"/>
  <c r="A1" i="99"/>
  <c r="K8" i="53" l="1"/>
  <c r="G10" i="52" l="1"/>
  <c r="A4" i="23" l="1"/>
  <c r="A4" i="74"/>
  <c r="A4" i="80"/>
  <c r="A1" i="80" l="1"/>
  <c r="A1" i="13" l="1"/>
  <c r="A1" i="53" l="1"/>
  <c r="A1" i="52"/>
  <c r="A1" i="75"/>
  <c r="A3" i="75"/>
  <c r="A1" i="6"/>
  <c r="A1" i="23"/>
  <c r="A1" i="74"/>
  <c r="A1" i="1"/>
  <c r="A1" i="51"/>
  <c r="A3" i="23" l="1"/>
  <c r="D55" i="23" l="1"/>
  <c r="D54" i="23" s="1"/>
  <c r="C54" i="23"/>
  <c r="D50" i="23"/>
  <c r="D49" i="23" s="1"/>
  <c r="C50" i="23"/>
  <c r="C49" i="23" s="1"/>
  <c r="D18" i="23" l="1"/>
  <c r="D7" i="23"/>
  <c r="C7" i="23"/>
  <c r="A3" i="80" l="1"/>
  <c r="F39" i="80" l="1"/>
  <c r="F38" i="80"/>
  <c r="E37" i="80"/>
  <c r="F37" i="80" s="1"/>
  <c r="F35" i="80"/>
  <c r="F34" i="80"/>
  <c r="F33" i="80"/>
  <c r="F32" i="80"/>
  <c r="F31" i="80"/>
  <c r="D30" i="80"/>
  <c r="C30" i="80"/>
  <c r="F28" i="80"/>
  <c r="F27" i="80"/>
  <c r="F26" i="80"/>
  <c r="B25" i="80"/>
  <c r="F25" i="80" s="1"/>
  <c r="F21" i="80"/>
  <c r="F20" i="80"/>
  <c r="E19" i="80"/>
  <c r="F19" i="80" s="1"/>
  <c r="F17" i="80"/>
  <c r="F16" i="80"/>
  <c r="F15" i="80"/>
  <c r="F14" i="80"/>
  <c r="F13" i="80"/>
  <c r="D12" i="80"/>
  <c r="C12" i="80"/>
  <c r="C23" i="80" s="1"/>
  <c r="C41" i="80" s="1"/>
  <c r="F10" i="80"/>
  <c r="F9" i="80"/>
  <c r="F8" i="80"/>
  <c r="B7" i="80"/>
  <c r="B23" i="80" s="1"/>
  <c r="F30" i="80" l="1"/>
  <c r="E23" i="80"/>
  <c r="E41" i="80" s="1"/>
  <c r="F12" i="80"/>
  <c r="B41" i="80"/>
  <c r="D23" i="80"/>
  <c r="D41" i="80" s="1"/>
  <c r="F7" i="80"/>
  <c r="F41" i="80" l="1"/>
  <c r="F23" i="80"/>
  <c r="J17" i="52" l="1"/>
  <c r="A3" i="52"/>
  <c r="F28" i="75"/>
  <c r="E28" i="75"/>
  <c r="F23" i="75"/>
  <c r="E23" i="75"/>
  <c r="F14" i="75"/>
  <c r="E14" i="75"/>
  <c r="F9" i="75"/>
  <c r="E9" i="75"/>
  <c r="A3" i="74"/>
  <c r="C59" i="74"/>
  <c r="B59" i="74"/>
  <c r="C52" i="74"/>
  <c r="B52" i="74"/>
  <c r="C47" i="74"/>
  <c r="B47" i="74"/>
  <c r="C38" i="74"/>
  <c r="B38" i="74"/>
  <c r="C28" i="74"/>
  <c r="B28" i="74"/>
  <c r="C16" i="74"/>
  <c r="B16" i="74"/>
  <c r="C7" i="74"/>
  <c r="B7" i="74"/>
  <c r="C46" i="74" l="1"/>
  <c r="B6" i="74"/>
  <c r="E20" i="75"/>
  <c r="E34" i="75"/>
  <c r="E38" i="75" s="1"/>
  <c r="B27" i="74"/>
  <c r="F20" i="75"/>
  <c r="F34" i="75"/>
  <c r="C27" i="74"/>
  <c r="B46" i="74"/>
  <c r="C6" i="74"/>
  <c r="C9" i="52" l="1"/>
  <c r="J9" i="52" s="1"/>
  <c r="C13" i="52"/>
  <c r="J13" i="52" s="1"/>
  <c r="A3" i="53"/>
  <c r="C56" i="51"/>
  <c r="B56" i="51"/>
  <c r="C30" i="51"/>
  <c r="B30" i="51"/>
  <c r="B8" i="51"/>
  <c r="F68" i="51"/>
  <c r="G24" i="52"/>
  <c r="G25" i="52"/>
  <c r="G26" i="52"/>
  <c r="G14" i="52"/>
  <c r="G15" i="52"/>
  <c r="G16" i="52"/>
  <c r="G22" i="52"/>
  <c r="G21" i="52"/>
  <c r="G20" i="52"/>
  <c r="G12" i="52"/>
  <c r="G11" i="52"/>
  <c r="G41" i="51"/>
  <c r="F41" i="51"/>
  <c r="F19" i="52"/>
  <c r="F26" i="51"/>
  <c r="C24" i="51"/>
  <c r="C16" i="51"/>
  <c r="D9" i="52"/>
  <c r="D13" i="52"/>
  <c r="E9" i="52"/>
  <c r="E13" i="52"/>
  <c r="F9" i="52"/>
  <c r="F13" i="52"/>
  <c r="F37" i="51"/>
  <c r="F30" i="51"/>
  <c r="F22" i="51"/>
  <c r="F18" i="51"/>
  <c r="F8" i="51"/>
  <c r="F54" i="51"/>
  <c r="F58" i="51"/>
  <c r="F62" i="51"/>
  <c r="F45" i="2"/>
  <c r="F39" i="2"/>
  <c r="F35" i="2"/>
  <c r="F30" i="2"/>
  <c r="F17" i="2"/>
  <c r="B30" i="2"/>
  <c r="B17" i="2"/>
  <c r="G37" i="51"/>
  <c r="G30" i="51"/>
  <c r="G26" i="51"/>
  <c r="G22" i="51"/>
  <c r="G18" i="51"/>
  <c r="G8" i="51"/>
  <c r="G54" i="51"/>
  <c r="G58" i="51"/>
  <c r="G62" i="51"/>
  <c r="G68" i="51"/>
  <c r="G45" i="2"/>
  <c r="G39" i="2"/>
  <c r="G35" i="2"/>
  <c r="G30" i="2"/>
  <c r="G17" i="2"/>
  <c r="B40" i="51"/>
  <c r="B37" i="51"/>
  <c r="B24" i="51"/>
  <c r="B16" i="51"/>
  <c r="C18" i="6"/>
  <c r="D18" i="6"/>
  <c r="E18" i="6"/>
  <c r="C40" i="51"/>
  <c r="C37" i="51"/>
  <c r="C8" i="51"/>
  <c r="C30" i="2"/>
  <c r="C17" i="2"/>
  <c r="I13" i="52"/>
  <c r="K17" i="53"/>
  <c r="K16" i="53"/>
  <c r="K15" i="53"/>
  <c r="K14" i="53"/>
  <c r="K11" i="53"/>
  <c r="K10" i="53"/>
  <c r="K9" i="53"/>
  <c r="J13" i="53"/>
  <c r="I13" i="53"/>
  <c r="H13" i="53"/>
  <c r="G13" i="53"/>
  <c r="F13" i="53"/>
  <c r="F7" i="53"/>
  <c r="E13" i="53"/>
  <c r="D13" i="53"/>
  <c r="C13" i="53"/>
  <c r="B13" i="53"/>
  <c r="J7" i="53"/>
  <c r="I7" i="53"/>
  <c r="I19" i="53" s="1"/>
  <c r="H7" i="53"/>
  <c r="G7" i="53"/>
  <c r="G19" i="53" s="1"/>
  <c r="E7" i="53"/>
  <c r="E19" i="53" s="1"/>
  <c r="D7" i="53"/>
  <c r="C7" i="53"/>
  <c r="B7" i="53"/>
  <c r="B19" i="53" s="1"/>
  <c r="C23" i="52"/>
  <c r="D23" i="52"/>
  <c r="E23" i="52"/>
  <c r="F23" i="52"/>
  <c r="C19" i="52"/>
  <c r="D19" i="52"/>
  <c r="E19" i="52"/>
  <c r="I23" i="52"/>
  <c r="H23" i="52"/>
  <c r="I19" i="52"/>
  <c r="H19" i="52"/>
  <c r="I9" i="52"/>
  <c r="I8" i="52" s="1"/>
  <c r="I18" i="52" s="1"/>
  <c r="H9" i="52"/>
  <c r="H13" i="52"/>
  <c r="A3" i="6"/>
  <c r="A3" i="13"/>
  <c r="D9" i="6"/>
  <c r="D56" i="1"/>
  <c r="C56" i="1"/>
  <c r="C51" i="1"/>
  <c r="C45" i="1"/>
  <c r="C31" i="1"/>
  <c r="C27" i="1"/>
  <c r="C41" i="1"/>
  <c r="D51" i="1"/>
  <c r="D45" i="1"/>
  <c r="D31" i="1"/>
  <c r="D27" i="1"/>
  <c r="D41" i="1"/>
  <c r="D15" i="1"/>
  <c r="D7" i="1"/>
  <c r="C18" i="1"/>
  <c r="C15" i="1"/>
  <c r="D18" i="1" s="1"/>
  <c r="C7" i="1"/>
  <c r="E63" i="23"/>
  <c r="F26" i="6"/>
  <c r="G26" i="6" s="1"/>
  <c r="F27" i="6"/>
  <c r="G27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0" i="6"/>
  <c r="G10" i="6" s="1"/>
  <c r="E9" i="6"/>
  <c r="C9" i="6"/>
  <c r="D38" i="23"/>
  <c r="D42" i="23"/>
  <c r="C38" i="23"/>
  <c r="C42" i="23"/>
  <c r="E8" i="52"/>
  <c r="E18" i="52" s="1"/>
  <c r="D8" i="52" l="1"/>
  <c r="D18" i="52" s="1"/>
  <c r="D7" i="6"/>
  <c r="H8" i="52"/>
  <c r="H18" i="52" s="1"/>
  <c r="F8" i="52"/>
  <c r="F18" i="52" s="1"/>
  <c r="C7" i="6"/>
  <c r="G19" i="52"/>
  <c r="H19" i="53"/>
  <c r="K7" i="53"/>
  <c r="C45" i="51"/>
  <c r="C58" i="51" s="1"/>
  <c r="G9" i="52"/>
  <c r="J10" i="52" s="1"/>
  <c r="D59" i="1"/>
  <c r="F18" i="6"/>
  <c r="G18" i="6" s="1"/>
  <c r="D46" i="23"/>
  <c r="D59" i="23"/>
  <c r="G13" i="52"/>
  <c r="J14" i="52" s="1"/>
  <c r="C24" i="1"/>
  <c r="J19" i="53"/>
  <c r="G71" i="51"/>
  <c r="G45" i="51"/>
  <c r="G56" i="51" s="1"/>
  <c r="B45" i="51"/>
  <c r="B58" i="51" s="1"/>
  <c r="D24" i="1"/>
  <c r="F49" i="2"/>
  <c r="G41" i="80" s="1"/>
  <c r="K13" i="53"/>
  <c r="G23" i="52"/>
  <c r="C35" i="23"/>
  <c r="C59" i="23"/>
  <c r="D35" i="23"/>
  <c r="C59" i="1"/>
  <c r="F32" i="2"/>
  <c r="F71" i="51"/>
  <c r="F45" i="51"/>
  <c r="F56" i="51" s="1"/>
  <c r="G49" i="2"/>
  <c r="G23" i="80" s="1"/>
  <c r="K19" i="53"/>
  <c r="C46" i="23"/>
  <c r="C19" i="53"/>
  <c r="C32" i="2"/>
  <c r="G32" i="2"/>
  <c r="B32" i="2"/>
  <c r="E7" i="6"/>
  <c r="F19" i="53"/>
  <c r="C8" i="52"/>
  <c r="C18" i="52" s="1"/>
  <c r="J20" i="52" s="1"/>
  <c r="D19" i="53"/>
  <c r="F9" i="6"/>
  <c r="H9" i="6" s="1"/>
  <c r="H18" i="6" l="1"/>
  <c r="D61" i="1"/>
  <c r="G72" i="51"/>
  <c r="H58" i="51"/>
  <c r="H59" i="51"/>
  <c r="D61" i="23"/>
  <c r="D64" i="23" s="1"/>
  <c r="C61" i="1"/>
  <c r="E61" i="1" s="1"/>
  <c r="G51" i="2"/>
  <c r="G8" i="52"/>
  <c r="G18" i="52" s="1"/>
  <c r="C61" i="23"/>
  <c r="C64" i="23" s="1"/>
  <c r="F72" i="51"/>
  <c r="G77" i="51" s="1"/>
  <c r="F51" i="2"/>
  <c r="H51" i="2" s="1"/>
  <c r="F7" i="6"/>
  <c r="H7" i="6" s="1"/>
  <c r="G9" i="6"/>
  <c r="G7" i="6" s="1"/>
  <c r="E62" i="1" l="1"/>
  <c r="E64" i="23"/>
  <c r="H72" i="51"/>
  <c r="H52" i="2"/>
  <c r="H73" i="51"/>
  <c r="J18" i="52"/>
  <c r="F38" i="75"/>
  <c r="J19" i="52" l="1"/>
  <c r="G38" i="7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C6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EVALUACIÓN:
VERIFICAR QUE COINCIDA EL MONTO CON LO REPORTADO EN EL FORMATO ETCA-I-01 EN EL EJERCICIO ACTUAL.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F9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Evaluación:
Verificar que coincida este monto con lo reportado en el formato ETCA-I-01 en el ejercicio actual en el mismo rubro</t>
        </r>
      </text>
    </comment>
    <comment ref="F1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Evaluación:
Verificar que coincida este monto con lo reportado en el formato ETCA-I-01 en el ejercicio actual en el mismo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</author>
  </authors>
  <commentList>
    <comment ref="F3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Evaluación:
Verificar que coincida este monto con lo reportado en el formato ETCA-I-01 en el ejercicio actual Total de Pasivo</t>
        </r>
      </text>
    </comment>
  </commentList>
</comments>
</file>

<file path=xl/sharedStrings.xml><?xml version="1.0" encoding="utf-8"?>
<sst xmlns="http://schemas.openxmlformats.org/spreadsheetml/2006/main" count="595" uniqueCount="435">
  <si>
    <t>Estado de Actividades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</si>
  <si>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</si>
  <si>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</si>
  <si>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</si>
  <si>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</si>
  <si>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sobre Pasivos Contingentes</t>
  </si>
  <si>
    <t>Notas a los Estados Financieros</t>
  </si>
  <si>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</si>
  <si>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</si>
  <si>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</si>
  <si>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</si>
  <si>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</si>
  <si>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</si>
  <si>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</si>
  <si>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</si>
  <si>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</si>
  <si>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</si>
  <si>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</si>
  <si>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</si>
  <si>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</si>
  <si>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</si>
  <si>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</si>
  <si>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</si>
  <si>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</si>
  <si>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</si>
  <si>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</si>
  <si>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</si>
  <si>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 xml:space="preserve">     Total de Activos Circulantes</t>
  </si>
  <si>
    <t xml:space="preserve">     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</si>
  <si>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</si>
  <si>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</si>
  <si>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</si>
  <si>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</si>
  <si>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</si>
  <si>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</si>
  <si>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</si>
  <si>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</si>
  <si>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</si>
  <si>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</si>
  <si>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</si>
  <si>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</si>
  <si>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</si>
  <si>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</si>
  <si>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</si>
  <si>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</si>
  <si>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</si>
  <si>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</si>
  <si>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 Pasivos No Circulantes</t>
  </si>
  <si>
    <t>Total de Activos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</si>
  <si>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</si>
  <si>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</si>
  <si>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</si>
  <si>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</si>
  <si>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</si>
  <si>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</si>
  <si>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</si>
  <si>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</si>
  <si>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</si>
  <si>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</si>
  <si>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</si>
  <si>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</si>
  <si>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</si>
  <si>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</si>
  <si>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</si>
  <si>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</si>
  <si>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 Pasivo y Hacienda Pública/Patrimonio</t>
  </si>
  <si>
    <t>"Bajo protesta de decir verdad declaramos que los Estados Financieros y sus Notas, son razonablemente correctos y son responsabilidad del emisor"</t>
  </si>
  <si>
    <t>Celdas Protegidas</t>
  </si>
  <si>
    <t>Estado de Situación Financiera - Detallado - LDF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</si>
  <si>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</si>
  <si>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</si>
  <si>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</si>
  <si>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</si>
  <si>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</si>
  <si>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</si>
  <si>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</si>
  <si>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</si>
  <si>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</si>
  <si>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</si>
  <si>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</si>
  <si>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</si>
  <si>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</si>
  <si>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</si>
  <si>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</si>
  <si>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</si>
  <si>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</si>
  <si>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</si>
  <si>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</si>
  <si>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</si>
  <si>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</si>
  <si>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</si>
  <si>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</si>
  <si>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</si>
  <si>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</si>
  <si>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</si>
  <si>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</si>
  <si>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</si>
  <si>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</si>
  <si>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</si>
  <si>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</si>
  <si>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</si>
  <si>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</si>
  <si>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</si>
  <si>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</si>
  <si>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</si>
  <si>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</si>
  <si>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</si>
  <si>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</si>
  <si>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</si>
  <si>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</si>
  <si>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</si>
  <si>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</si>
  <si>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</si>
  <si>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</si>
  <si>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</si>
  <si>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</si>
  <si>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</si>
  <si>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</si>
  <si>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</si>
  <si>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</si>
  <si>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</si>
  <si>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</si>
  <si>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</si>
  <si>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</si>
  <si>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</si>
  <si>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</si>
  <si>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</si>
  <si>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</si>
  <si>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</si>
  <si>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</si>
  <si>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</si>
  <si>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</si>
  <si>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</si>
  <si>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</si>
  <si>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</si>
  <si>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</si>
  <si>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</si>
  <si>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</si>
  <si>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</si>
  <si>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</si>
  <si>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</si>
  <si>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</si>
  <si>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</si>
  <si>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</si>
  <si>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</si>
  <si>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</si>
  <si>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+b +c +d +e +f +g +h)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</si>
  <si>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</si>
  <si>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</si>
  <si>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</si>
  <si>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</si>
  <si>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</si>
  <si>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</si>
  <si>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</si>
  <si>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</si>
  <si>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</si>
  <si>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</si>
  <si>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</si>
  <si>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</si>
  <si>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</si>
  <si>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</si>
  <si>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(IIB=a + b + c + d + e + f)</t>
  </si>
  <si>
    <t>i. Otros Activos no Circulantes</t>
  </si>
  <si>
    <t>IB. Total de Activos No Circulantes (IB = a + b + c + d + e + f + g + h + i)</t>
  </si>
  <si>
    <t>II. Total del Pasivo (II = IIA + IIB)</t>
  </si>
  <si>
    <t>HACIENDA PÚBLICA/PATRIMONIO</t>
  </si>
  <si>
    <t>I. Total del Activo (I = IA + IB)</t>
  </si>
  <si>
    <t>IIIA. Hacienda Pública/Patrimonio Contribuido (IIIA =a +b+c)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</si>
  <si>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</si>
  <si>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</si>
  <si>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</si>
  <si>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</si>
  <si>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</si>
  <si>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</si>
  <si>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</si>
  <si>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</si>
  <si>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</si>
  <si>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</si>
  <si>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</si>
  <si>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</si>
  <si>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</si>
  <si>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=II+III)</t>
  </si>
  <si>
    <t>INGRESOS Y OTROS BENEFICIOS</t>
  </si>
  <si>
    <t>Impuestos</t>
  </si>
  <si>
    <t>Cuotas y Aportaciones de Seguridad Social</t>
  </si>
  <si>
    <t xml:space="preserve">Contribuciones de Mejoras </t>
  </si>
  <si>
    <t>Derechos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</si>
  <si>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</si>
  <si>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</si>
  <si>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</si>
  <si>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</si>
  <si>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</si>
  <si>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</si>
  <si>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</si>
  <si>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</si>
  <si>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</si>
  <si>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</si>
  <si>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</si>
  <si>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</si>
  <si>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</si>
  <si>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</si>
  <si>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</si>
  <si>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</si>
  <si>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</si>
  <si>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</si>
  <si>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</si>
  <si>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</si>
  <si>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</si>
  <si>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</si>
  <si>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</si>
  <si>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</si>
  <si>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</si>
  <si>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</si>
  <si>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</si>
  <si>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</si>
  <si>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</si>
  <si>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</si>
  <si>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</si>
  <si>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</si>
  <si>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</si>
  <si>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</si>
  <si>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</si>
  <si>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</si>
  <si>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</si>
  <si>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</si>
  <si>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</si>
  <si>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</t>
  </si>
  <si>
    <t xml:space="preserve"> </t>
  </si>
  <si>
    <t>Estado de Variación en la Hacienda Pública</t>
  </si>
  <si>
    <t>Concepto</t>
  </si>
  <si>
    <t>Hacienda Pública / Patrimonio Contribuido</t>
  </si>
  <si>
    <t>Hacienda Pública / Patrimonio Generado del Ejercicio</t>
  </si>
  <si>
    <t>Total</t>
  </si>
  <si>
    <t>Origen</t>
  </si>
  <si>
    <t>Aplicación</t>
  </si>
  <si>
    <t>Activo</t>
  </si>
  <si>
    <t>Pasivo</t>
  </si>
  <si>
    <t>HACIENDA PUBLICA/PATRIMONIO</t>
  </si>
  <si>
    <t>Excesos o Insuficiencia en la Actualización de la Hacienda Pública/Patrimonio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</si>
  <si>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</si>
  <si>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</si>
  <si>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</si>
  <si>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</si>
  <si>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</si>
  <si>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</si>
  <si>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</si>
  <si>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</si>
  <si>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</si>
  <si>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</si>
  <si>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</si>
  <si>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</si>
  <si>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</si>
  <si>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</si>
  <si>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</si>
  <si>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</si>
  <si>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</si>
  <si>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</si>
  <si>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</si>
  <si>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</si>
  <si>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</si>
  <si>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Saldo
Inicial
1</t>
  </si>
  <si>
    <t>Cargos del Periodo
2</t>
  </si>
  <si>
    <t>Abonos del Periodo
3</t>
  </si>
  <si>
    <t>Saldo
Final
4 (1+2-3)</t>
  </si>
  <si>
    <t>Variación del Periodo
(4-1)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</si>
  <si>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</si>
  <si>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</si>
  <si>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</si>
  <si>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</si>
  <si>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</si>
  <si>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</si>
  <si>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</si>
  <si>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</si>
  <si>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</si>
  <si>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</si>
  <si>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</si>
  <si>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</si>
  <si>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</si>
  <si>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</si>
  <si>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</si>
  <si>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</si>
  <si>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</si>
  <si>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</si>
  <si>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</si>
  <si>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</si>
  <si>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</si>
  <si>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</si>
  <si>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</si>
  <si>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</si>
  <si>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</si>
  <si>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</si>
  <si>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</si>
  <si>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</si>
  <si>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</si>
  <si>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</si>
  <si>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</si>
  <si>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</si>
  <si>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</si>
  <si>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</si>
  <si>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</si>
  <si>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</si>
  <si>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</si>
  <si>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</si>
  <si>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</si>
  <si>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</si>
  <si>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</si>
  <si>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</si>
  <si>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</si>
  <si>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</si>
  <si>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</si>
  <si>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</si>
  <si>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</si>
  <si>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</si>
  <si>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</si>
  <si>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</si>
  <si>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</si>
  <si>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</si>
  <si>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</si>
  <si>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</si>
  <si>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</si>
  <si>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</si>
  <si>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</si>
  <si>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</si>
  <si>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</si>
  <si>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</si>
  <si>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</si>
  <si>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</si>
  <si>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</si>
  <si>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</si>
  <si>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</si>
  <si>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</si>
  <si>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</si>
  <si>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</si>
  <si>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</si>
  <si>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</si>
  <si>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</si>
  <si>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</si>
  <si>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</si>
  <si>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</si>
  <si>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</si>
  <si>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</si>
  <si>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</si>
  <si>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</si>
  <si>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</si>
  <si>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</si>
  <si>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</si>
  <si>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</si>
  <si>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</si>
  <si>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</si>
  <si>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</si>
  <si>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 Corto Plazo</t>
  </si>
  <si>
    <t>A Mediano Plazo</t>
  </si>
  <si>
    <t>A Largo Plazo</t>
  </si>
  <si>
    <t>Se deberá cumplir con lo siguiente:</t>
  </si>
  <si>
    <t>NOTAS DE DESGLOSE</t>
  </si>
  <si>
    <t>NOTAS DE MEMORIA: Cuentas de Orden</t>
  </si>
  <si>
    <t>NOTAS DE GESTION ADMINISTRATIVA:</t>
  </si>
  <si>
    <t>Incluir los 17 puntos señalados</t>
  </si>
  <si>
    <t>1.</t>
  </si>
  <si>
    <t>Introducción.</t>
  </si>
  <si>
    <t>2.</t>
  </si>
  <si>
    <t>Panorama Económico y Financiero.</t>
  </si>
  <si>
    <t>3.</t>
  </si>
  <si>
    <t>Autorización e Historia.</t>
  </si>
  <si>
    <t>4.</t>
  </si>
  <si>
    <t>Organización y Objeto Social.</t>
  </si>
  <si>
    <t>5.</t>
  </si>
  <si>
    <t>Bases de Preparación de los Estados Financieros.</t>
  </si>
  <si>
    <t>6.</t>
  </si>
  <si>
    <t>Políticas de Contabilidad Significativas.</t>
  </si>
  <si>
    <t>7.</t>
  </si>
  <si>
    <t>Posición en Moneda Estranjera y Protección por Riesgo Cambiario.</t>
  </si>
  <si>
    <t>8.</t>
  </si>
  <si>
    <t>Reporte Analítico del Activo.</t>
  </si>
  <si>
    <t>9.</t>
  </si>
  <si>
    <t>Fideicomisos, Mandatos y Análogos.</t>
  </si>
  <si>
    <t>10.</t>
  </si>
  <si>
    <t>Reporte de la Recaudación.</t>
  </si>
  <si>
    <t>11.</t>
  </si>
  <si>
    <t>Información sobre la Deuda y el Reporte Analítico de la Deuda.</t>
  </si>
  <si>
    <t>12.</t>
  </si>
  <si>
    <t>Calificaciones otorgadas.</t>
  </si>
  <si>
    <t>13.</t>
  </si>
  <si>
    <t>Proceso de Mejora.</t>
  </si>
  <si>
    <t>14.</t>
  </si>
  <si>
    <t>Información por Segmentos.</t>
  </si>
  <si>
    <t>15.</t>
  </si>
  <si>
    <t>Eventos Posteriores al Cierre.</t>
  </si>
  <si>
    <t>16.</t>
  </si>
  <si>
    <t>Partes Relacionadas.</t>
  </si>
  <si>
    <t>17.</t>
  </si>
  <si>
    <t>Responsabilidad Sobre la Presentación Razonable de los Estados Financieros.</t>
  </si>
  <si>
    <t>Productos</t>
  </si>
  <si>
    <t>Transferencias, Asignaciones, Subsidios y Otras Ayudas</t>
  </si>
  <si>
    <t>Hacienda Pública / Patrimonio Generado de Ejercicios Anteriores</t>
  </si>
  <si>
    <t>Exceso o Insuficiencia en la Actualización de la Hacienda Pública / Patrimonio</t>
  </si>
  <si>
    <t xml:space="preserve">Productos </t>
  </si>
  <si>
    <t xml:space="preserve">Aprovechamientos </t>
  </si>
  <si>
    <t xml:space="preserve">Participaciones,  Aportaciones, Convenios, Incentivos Derivados de la Colaboracion Fiscal y Fondos Distintos de Aportaciones </t>
  </si>
  <si>
    <t xml:space="preserve">Transferencias, Asignaciones, Subsidios y Subvenciones, y Pensiones y Jubilaciones </t>
  </si>
  <si>
    <t>Ingresos de  Gestión</t>
  </si>
  <si>
    <t>Ingresos por Venta de Bienes y Prestación de Servicios</t>
  </si>
  <si>
    <t>Transferencias, Asignaciones, Subsidios y Subvenciones, y Pensiones y Jubilaciones</t>
  </si>
  <si>
    <t xml:space="preserve">Participaciones, Aportaciones, Convenios, Incentivos Derivados de la Colaboración Fiscal y Fondos Distintos de Aportaciones </t>
  </si>
  <si>
    <t xml:space="preserve">     Interno</t>
  </si>
  <si>
    <t xml:space="preserve">     Externo</t>
  </si>
  <si>
    <t xml:space="preserve">          </t>
  </si>
  <si>
    <t xml:space="preserve">                                                                                                                     </t>
  </si>
  <si>
    <r>
      <t xml:space="preserve">        NOTAS A LOS ESTADOS FINANCIEROS       </t>
    </r>
    <r>
      <rPr>
        <b/>
        <sz val="14"/>
        <color theme="1"/>
        <rFont val="Arial Narrow"/>
        <family val="2"/>
      </rPr>
      <t xml:space="preserve">                                                                                                                         Ver Guía de Elaboración             </t>
    </r>
  </si>
  <si>
    <t>(Cifras en Pesos)</t>
  </si>
  <si>
    <t xml:space="preserve">                                   (Cifras en Pesos)                                 </t>
  </si>
  <si>
    <t>Bajo protesta de decir verdad declaramos que los Estados Financieros y sus notas, son razonablemente correctos y son responsabilidad del emisor</t>
  </si>
  <si>
    <t>Hacienda Pública / Patrimonio Neto Final de 2022</t>
  </si>
  <si>
    <t>31 de diciembre de 2022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</si>
  <si>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</si>
  <si>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</si>
  <si>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</si>
  <si>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</si>
  <si>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</si>
  <si>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</si>
  <si>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</si>
  <si>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</si>
  <si>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al 31 de diciembre de 2022(d)</t>
  </si>
  <si>
    <t>Comision Estatal del Agua</t>
  </si>
  <si>
    <t>Pesos</t>
  </si>
  <si>
    <t>Banco Bajio</t>
  </si>
  <si>
    <t xml:space="preserve">2.- Existe un pasivo contingente derivado de las pensiones y jubilaciones a que tiene derecho el personal de la Comisión, conforme a lo dispuesto en el artículo 116 de la Ley del Instituto de Seguridad  y Servicios Sociales de los Trabajadores del Estado de Sonora (ley del ISSSTESON). Respecto a este pasivo contingente no es posible determinar un importe por estos conceptos, debido a que la entidad solo entera las aportaciones de acuerdo a los porcentajes establecidos por la Ley correspondiente. </t>
  </si>
  <si>
    <t>Al 31 de Diciembre de 2023</t>
  </si>
  <si>
    <t>Del 01 de Enero al 31 de Diciembre de 2023</t>
  </si>
  <si>
    <t>Monto pagado de la inversión al 31 de Diciembre de 2023 (k)</t>
  </si>
  <si>
    <t>Monto pagado de la inversión actualizado al 31 de Diciembre de 2023 (l)</t>
  </si>
  <si>
    <t>Saldo pendiente por pagar de la inversión al 31 de Diciembre  de 2022 (m = g – l)</t>
  </si>
  <si>
    <t>Al 31 de Diciembre de 2022 y al 31 de Diciembre  de 2023 (b)</t>
  </si>
  <si>
    <t>1.- Se tiene un pasivo contingente derivado de las obligaciones laborales y civiles a que se encuentra sujeta esta Comisión, de acuerdo con las disposiciones contenidas en la Ley Federal del Trabajo y la Ley 40 de Servicio Civil para el Estado de Sonora. A la fecha se tiene registrada una provision por un monto $ 184,857,597.69</t>
  </si>
  <si>
    <t>3.-Se tiene un pasivo contingente derivado de los juicios de amparo promovidos por 4 asociaciones civiles de producción agrícola, que pertenecen al distrito de Riego 041 del Rio Yaqui, en contra del Fondo de Operación de Obras Sonora SI (FOOSSI) y la Comisión Estatal del Agua  (CEA), reclamando el proceso de licitación mediante el cual, se licito el proyecto y construcción del acueducto denominado “independencia” y en contra  de las asignaciones de agua que entregó la Comisión Nacional del Agua  a CEA. A la fecha  del presente informe, aun no se concluyen los juicios antes mencionados, por lo que el resultado final de los litigios actualmente no puede ser determinado; sin embargo, los abogados  a cargo de estos asuntos, consideran que el resultado final de los juicios será favorable para CEA Y FOOSSI. En lo que respecta a este juicio de amparo, no se puede cuantificar la contingencia debido a que no existe una reparacion economica dentro del juicio, ya que este tipo se refiere solo a un acto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</si>
</sst>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dd/mm/yyyy;@"/>
  </numFmts>
  <fonts count="5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u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rgb="FF000000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sz val="9"/>
      <color theme="1"/>
      <name val="Arial Narrow"/>
      <family val="2"/>
    </font>
    <font>
      <sz val="6"/>
      <color theme="1"/>
      <name val="Arial Narrow"/>
      <family val="2"/>
    </font>
    <font>
      <b/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b/>
      <u/>
      <sz val="11"/>
      <color rgb="FF000000"/>
      <name val="Arial Narrow"/>
      <family val="2"/>
    </font>
    <font>
      <b/>
      <sz val="14"/>
      <color theme="1"/>
      <name val="Arial Narrow"/>
      <family val="2"/>
    </font>
    <font>
      <b/>
      <i/>
      <sz val="11"/>
      <color rgb="FF000000"/>
      <name val="Arial Narrow"/>
      <family val="2"/>
    </font>
    <font>
      <b/>
      <i/>
      <sz val="10"/>
      <color rgb="FF000000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8"/>
      <color theme="0"/>
      <name val="Arial Narrow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1"/>
      <name val="Arial Narrow"/>
      <family val="2"/>
    </font>
    <font>
      <sz val="7.5"/>
      <color theme="1"/>
      <name val="Arial Narrow"/>
      <family val="2"/>
    </font>
    <font>
      <b/>
      <i/>
      <sz val="7.5"/>
      <color theme="1"/>
      <name val="Arial Narrow"/>
      <family val="2"/>
    </font>
    <font>
      <sz val="7"/>
      <color theme="1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427">
    <xf numFmtId="0" fontId="0" fillId="0" borderId="0" xfId="0"/>
    <xf numFmtId="0" fontId="1" fillId="0" borderId="8" xfId="0" applyFont="1" applyBorder="1"/>
    <xf numFmtId="0" fontId="1" fillId="0" borderId="9" xfId="0" applyFont="1" applyBorder="1"/>
    <xf numFmtId="0" fontId="5" fillId="0" borderId="0" xfId="0" applyFont="1"/>
    <xf numFmtId="0" fontId="6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/>
    <xf numFmtId="0" fontId="1" fillId="0" borderId="6" xfId="0" applyFont="1" applyBorder="1"/>
    <xf numFmtId="0" fontId="3" fillId="0" borderId="5" xfId="0" applyFont="1" applyBorder="1"/>
    <xf numFmtId="0" fontId="3" fillId="0" borderId="0" xfId="0" applyFont="1" applyAlignment="1">
      <alignment vertical="justify"/>
    </xf>
    <xf numFmtId="0" fontId="1" fillId="0" borderId="7" xfId="0" applyFont="1" applyBorder="1"/>
    <xf numFmtId="0" fontId="3" fillId="0" borderId="8" xfId="0" applyFont="1" applyBorder="1" applyAlignment="1">
      <alignment vertical="justify"/>
    </xf>
    <xf numFmtId="0" fontId="3" fillId="0" borderId="0" xfId="0" applyFont="1"/>
    <xf numFmtId="0" fontId="3" fillId="0" borderId="1" xfId="0" applyFont="1" applyBorder="1"/>
    <xf numFmtId="0" fontId="3" fillId="0" borderId="7" xfId="0" applyFont="1" applyBorder="1"/>
    <xf numFmtId="0" fontId="1" fillId="0" borderId="5" xfId="0" quotePrefix="1" applyFont="1" applyBorder="1"/>
    <xf numFmtId="43" fontId="15" fillId="2" borderId="0" xfId="0" applyNumberFormat="1" applyFont="1" applyFill="1" applyAlignment="1">
      <alignment wrapText="1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justify" wrapText="1"/>
      <protection locked="0"/>
    </xf>
    <xf numFmtId="0" fontId="7" fillId="0" borderId="0" xfId="0" applyFont="1" applyAlignment="1" applyProtection="1">
      <alignment wrapText="1"/>
      <protection locked="0"/>
    </xf>
    <xf numFmtId="0" fontId="15" fillId="0" borderId="6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43" fontId="1" fillId="0" borderId="0" xfId="7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wrapText="1"/>
      <protection locked="0"/>
    </xf>
    <xf numFmtId="43" fontId="1" fillId="0" borderId="6" xfId="7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0" fontId="16" fillId="0" borderId="5" xfId="0" applyFont="1" applyBorder="1" applyAlignment="1" applyProtection="1">
      <alignment horizontal="justify" wrapText="1"/>
      <protection locked="0"/>
    </xf>
    <xf numFmtId="43" fontId="1" fillId="0" borderId="0" xfId="0" applyNumberFormat="1" applyFont="1" applyAlignment="1" applyProtection="1">
      <alignment wrapText="1"/>
      <protection locked="0"/>
    </xf>
    <xf numFmtId="43" fontId="17" fillId="0" borderId="0" xfId="0" applyNumberFormat="1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43" fontId="17" fillId="0" borderId="6" xfId="0" applyNumberFormat="1" applyFont="1" applyBorder="1" applyAlignment="1" applyProtection="1">
      <alignment wrapText="1"/>
      <protection locked="0"/>
    </xf>
    <xf numFmtId="43" fontId="15" fillId="0" borderId="0" xfId="0" applyNumberFormat="1" applyFont="1" applyAlignment="1" applyProtection="1">
      <alignment wrapText="1"/>
      <protection locked="0"/>
    </xf>
    <xf numFmtId="43" fontId="15" fillId="0" borderId="6" xfId="0" applyNumberFormat="1" applyFont="1" applyBorder="1" applyAlignment="1" applyProtection="1">
      <alignment wrapText="1"/>
      <protection locked="0"/>
    </xf>
    <xf numFmtId="0" fontId="18" fillId="0" borderId="5" xfId="0" applyFont="1" applyBorder="1" applyAlignment="1" applyProtection="1">
      <alignment wrapText="1"/>
      <protection locked="0"/>
    </xf>
    <xf numFmtId="43" fontId="1" fillId="0" borderId="6" xfId="0" applyNumberFormat="1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43" fontId="1" fillId="0" borderId="0" xfId="0" applyNumberFormat="1" applyFont="1" applyProtection="1">
      <protection locked="0"/>
    </xf>
    <xf numFmtId="0" fontId="16" fillId="0" borderId="0" xfId="0" applyFont="1" applyAlignment="1" applyProtection="1">
      <alignment horizontal="justify" wrapText="1"/>
      <protection locked="0"/>
    </xf>
    <xf numFmtId="43" fontId="1" fillId="0" borderId="6" xfId="0" applyNumberFormat="1" applyFont="1" applyBorder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6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43" fontId="1" fillId="0" borderId="8" xfId="0" applyNumberFormat="1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43" fontId="15" fillId="2" borderId="6" xfId="0" applyNumberFormat="1" applyFont="1" applyFill="1" applyBorder="1" applyAlignment="1">
      <alignment wrapText="1"/>
    </xf>
    <xf numFmtId="43" fontId="3" fillId="2" borderId="0" xfId="0" applyNumberFormat="1" applyFont="1" applyFill="1" applyAlignment="1">
      <alignment wrapText="1"/>
    </xf>
    <xf numFmtId="43" fontId="3" fillId="2" borderId="6" xfId="0" applyNumberFormat="1" applyFont="1" applyFill="1" applyBorder="1" applyAlignment="1">
      <alignment wrapText="1"/>
    </xf>
    <xf numFmtId="43" fontId="3" fillId="2" borderId="0" xfId="0" applyNumberFormat="1" applyFont="1" applyFill="1" applyAlignment="1">
      <alignment vertical="center" wrapText="1"/>
    </xf>
    <xf numFmtId="43" fontId="3" fillId="2" borderId="6" xfId="0" applyNumberFormat="1" applyFont="1" applyFill="1" applyBorder="1" applyAlignment="1">
      <alignment vertical="center" wrapText="1"/>
    </xf>
    <xf numFmtId="43" fontId="15" fillId="2" borderId="0" xfId="0" applyNumberFormat="1" applyFont="1" applyFill="1"/>
    <xf numFmtId="43" fontId="15" fillId="2" borderId="6" xfId="0" applyNumberFormat="1" applyFont="1" applyFill="1" applyBorder="1"/>
    <xf numFmtId="0" fontId="6" fillId="0" borderId="22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1" fillId="2" borderId="5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16" fillId="0" borderId="5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7" fillId="2" borderId="5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7" xfId="0" applyFont="1" applyBorder="1" applyAlignment="1" applyProtection="1">
      <alignment horizontal="left" vertical="top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1" fillId="3" borderId="25" xfId="0" applyFont="1" applyFill="1" applyBorder="1" applyAlignment="1" applyProtection="1">
      <alignment horizontal="justify" vertical="center"/>
      <protection locked="0"/>
    </xf>
    <xf numFmtId="0" fontId="27" fillId="3" borderId="24" xfId="0" applyFont="1" applyFill="1" applyBorder="1" applyAlignment="1" applyProtection="1">
      <alignment horizontal="center" vertical="center"/>
      <protection locked="0"/>
    </xf>
    <xf numFmtId="0" fontId="27" fillId="3" borderId="26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5" xfId="0" applyFont="1" applyBorder="1" applyAlignment="1" applyProtection="1">
      <alignment horizontal="justify" vertical="top"/>
      <protection locked="0"/>
    </xf>
    <xf numFmtId="0" fontId="25" fillId="0" borderId="0" xfId="0" applyFont="1" applyAlignment="1" applyProtection="1">
      <alignment vertical="top"/>
      <protection locked="0"/>
    </xf>
    <xf numFmtId="0" fontId="26" fillId="0" borderId="5" xfId="0" applyFont="1" applyBorder="1" applyAlignment="1" applyProtection="1">
      <alignment horizontal="justify" vertical="top"/>
      <protection locked="0"/>
    </xf>
    <xf numFmtId="0" fontId="26" fillId="0" borderId="0" xfId="0" applyFont="1" applyProtection="1">
      <protection locked="0"/>
    </xf>
    <xf numFmtId="0" fontId="24" fillId="0" borderId="5" xfId="0" applyFont="1" applyBorder="1" applyAlignment="1" applyProtection="1">
      <alignment vertical="top"/>
      <protection locked="0"/>
    </xf>
    <xf numFmtId="0" fontId="24" fillId="0" borderId="0" xfId="0" applyFont="1" applyAlignment="1" applyProtection="1">
      <alignment vertical="top"/>
      <protection locked="0"/>
    </xf>
    <xf numFmtId="0" fontId="12" fillId="0" borderId="5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25" fillId="0" borderId="5" xfId="0" applyFont="1" applyBorder="1" applyAlignment="1" applyProtection="1">
      <alignment vertical="top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3" fillId="0" borderId="5" xfId="0" applyFont="1" applyBorder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0" fontId="24" fillId="0" borderId="8" xfId="0" applyFont="1" applyBorder="1" applyAlignment="1" applyProtection="1">
      <alignment vertical="top" wrapText="1"/>
      <protection locked="0"/>
    </xf>
    <xf numFmtId="0" fontId="24" fillId="0" borderId="7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horizontal="left" vertical="top" wrapText="1" indent="2"/>
      <protection locked="0"/>
    </xf>
    <xf numFmtId="0" fontId="12" fillId="0" borderId="0" xfId="0" applyFont="1" applyAlignment="1" applyProtection="1">
      <alignment horizontal="left" vertical="top" indent="2"/>
      <protection locked="0"/>
    </xf>
    <xf numFmtId="4" fontId="25" fillId="0" borderId="0" xfId="0" applyNumberFormat="1" applyFont="1" applyAlignment="1">
      <alignment vertical="top"/>
    </xf>
    <xf numFmtId="4" fontId="25" fillId="0" borderId="6" xfId="0" applyNumberFormat="1" applyFont="1" applyBorder="1" applyAlignment="1">
      <alignment vertical="top"/>
    </xf>
    <xf numFmtId="4" fontId="12" fillId="0" borderId="0" xfId="0" applyNumberFormat="1" applyFont="1" applyProtection="1">
      <protection locked="0"/>
    </xf>
    <xf numFmtId="4" fontId="12" fillId="0" borderId="6" xfId="0" applyNumberFormat="1" applyFont="1" applyBorder="1" applyProtection="1">
      <protection locked="0"/>
    </xf>
    <xf numFmtId="4" fontId="24" fillId="0" borderId="0" xfId="0" applyNumberFormat="1" applyFont="1" applyAlignment="1">
      <alignment vertical="top"/>
    </xf>
    <xf numFmtId="4" fontId="24" fillId="0" borderId="6" xfId="0" applyNumberFormat="1" applyFont="1" applyBorder="1" applyAlignment="1">
      <alignment vertical="top"/>
    </xf>
    <xf numFmtId="4" fontId="12" fillId="0" borderId="0" xfId="0" applyNumberFormat="1" applyFont="1" applyAlignment="1">
      <alignment vertical="top"/>
    </xf>
    <xf numFmtId="4" fontId="12" fillId="0" borderId="6" xfId="0" applyNumberFormat="1" applyFont="1" applyBorder="1" applyAlignment="1">
      <alignment vertical="top"/>
    </xf>
    <xf numFmtId="4" fontId="25" fillId="0" borderId="0" xfId="0" applyNumberFormat="1" applyFont="1" applyAlignment="1" applyProtection="1">
      <alignment vertical="top"/>
      <protection locked="0"/>
    </xf>
    <xf numFmtId="4" fontId="25" fillId="0" borderId="6" xfId="0" applyNumberFormat="1" applyFont="1" applyBorder="1" applyAlignment="1" applyProtection="1">
      <alignment vertical="top"/>
      <protection locked="0"/>
    </xf>
    <xf numFmtId="4" fontId="12" fillId="0" borderId="0" xfId="0" applyNumberFormat="1" applyFont="1" applyAlignment="1" applyProtection="1">
      <alignment vertical="top"/>
      <protection locked="0"/>
    </xf>
    <xf numFmtId="4" fontId="12" fillId="0" borderId="6" xfId="0" applyNumberFormat="1" applyFont="1" applyBorder="1" applyAlignment="1" applyProtection="1">
      <alignment vertical="top"/>
      <protection locked="0"/>
    </xf>
    <xf numFmtId="4" fontId="24" fillId="0" borderId="0" xfId="0" applyNumberFormat="1" applyFont="1" applyAlignment="1">
      <alignment vertical="top" wrapText="1"/>
    </xf>
    <xf numFmtId="4" fontId="24" fillId="0" borderId="6" xfId="0" applyNumberFormat="1" applyFont="1" applyBorder="1" applyAlignment="1">
      <alignment vertical="top" wrapText="1"/>
    </xf>
    <xf numFmtId="4" fontId="24" fillId="0" borderId="8" xfId="0" applyNumberFormat="1" applyFont="1" applyBorder="1" applyAlignment="1">
      <alignment vertical="top" wrapText="1"/>
    </xf>
    <xf numFmtId="4" fontId="24" fillId="0" borderId="9" xfId="0" applyNumberFormat="1" applyFont="1" applyBorder="1" applyAlignment="1">
      <alignment vertical="top" wrapText="1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4" fontId="3" fillId="0" borderId="15" xfId="0" applyNumberFormat="1" applyFont="1" applyBorder="1" applyAlignment="1" applyProtection="1">
      <alignment horizontal="center" vertical="top" wrapText="1"/>
      <protection locked="0"/>
    </xf>
    <xf numFmtId="4" fontId="3" fillId="0" borderId="15" xfId="0" applyNumberFormat="1" applyFont="1" applyBorder="1" applyAlignment="1" applyProtection="1">
      <alignment vertical="top" wrapText="1"/>
      <protection locked="0"/>
    </xf>
    <xf numFmtId="4" fontId="3" fillId="0" borderId="3" xfId="0" applyNumberFormat="1" applyFont="1" applyBorder="1" applyAlignment="1" applyProtection="1">
      <alignment horizontal="center" vertical="top" wrapText="1"/>
      <protection locked="0"/>
    </xf>
    <xf numFmtId="4" fontId="15" fillId="0" borderId="17" xfId="0" applyNumberFormat="1" applyFont="1" applyBorder="1" applyAlignment="1" applyProtection="1">
      <alignment horizontal="right" vertical="top" wrapText="1"/>
      <protection locked="0"/>
    </xf>
    <xf numFmtId="4" fontId="15" fillId="0" borderId="6" xfId="0" applyNumberFormat="1" applyFont="1" applyBorder="1" applyAlignment="1" applyProtection="1">
      <alignment horizontal="right" vertical="top" wrapText="1"/>
      <protection locked="0"/>
    </xf>
    <xf numFmtId="4" fontId="3" fillId="0" borderId="17" xfId="0" applyNumberFormat="1" applyFont="1" applyBorder="1" applyAlignment="1" applyProtection="1">
      <alignment horizontal="right" vertical="top" wrapText="1"/>
      <protection locked="0"/>
    </xf>
    <xf numFmtId="4" fontId="3" fillId="0" borderId="6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justify" vertical="top" wrapText="1"/>
      <protection locked="0"/>
    </xf>
    <xf numFmtId="0" fontId="5" fillId="0" borderId="5" xfId="0" applyFont="1" applyBorder="1" applyAlignment="1" applyProtection="1">
      <alignment horizontal="justify" vertical="top" wrapText="1"/>
      <protection locked="0"/>
    </xf>
    <xf numFmtId="4" fontId="1" fillId="0" borderId="17" xfId="0" applyNumberFormat="1" applyFont="1" applyBorder="1" applyAlignment="1" applyProtection="1">
      <alignment horizontal="right" vertical="top" wrapText="1"/>
      <protection locked="0"/>
    </xf>
    <xf numFmtId="4" fontId="1" fillId="0" borderId="6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justify" vertical="top" wrapText="1"/>
      <protection locked="0"/>
    </xf>
    <xf numFmtId="0" fontId="18" fillId="0" borderId="5" xfId="0" applyFont="1" applyBorder="1" applyAlignment="1" applyProtection="1">
      <alignment horizontal="justify" vertical="top" wrapText="1"/>
      <protection locked="0"/>
    </xf>
    <xf numFmtId="0" fontId="18" fillId="0" borderId="0" xfId="0" applyFont="1" applyAlignment="1" applyProtection="1">
      <alignment horizontal="justify" vertical="top" wrapText="1"/>
      <protection locked="0"/>
    </xf>
    <xf numFmtId="4" fontId="17" fillId="0" borderId="17" xfId="0" applyNumberFormat="1" applyFont="1" applyBorder="1" applyAlignment="1" applyProtection="1">
      <alignment horizontal="right" vertical="top" wrapText="1"/>
      <protection locked="0"/>
    </xf>
    <xf numFmtId="4" fontId="17" fillId="0" borderId="6" xfId="0" applyNumberFormat="1" applyFont="1" applyBorder="1" applyAlignment="1" applyProtection="1">
      <alignment horizontal="right" vertical="top" wrapText="1"/>
      <protection locked="0"/>
    </xf>
    <xf numFmtId="0" fontId="15" fillId="0" borderId="16" xfId="0" applyFont="1" applyBorder="1" applyAlignment="1" applyProtection="1">
      <alignment horizontal="justify" vertical="top" wrapText="1"/>
      <protection locked="0"/>
    </xf>
    <xf numFmtId="0" fontId="15" fillId="0" borderId="9" xfId="0" applyFont="1" applyBorder="1" applyAlignment="1" applyProtection="1">
      <alignment horizontal="justify" vertical="top" wrapText="1"/>
      <protection locked="0"/>
    </xf>
    <xf numFmtId="4" fontId="3" fillId="0" borderId="17" xfId="0" applyNumberFormat="1" applyFont="1" applyBorder="1" applyAlignment="1">
      <alignment horizontal="right" vertical="top" wrapText="1"/>
    </xf>
    <xf numFmtId="4" fontId="3" fillId="0" borderId="6" xfId="0" applyNumberFormat="1" applyFont="1" applyBorder="1" applyAlignment="1">
      <alignment horizontal="right" vertical="top" wrapText="1"/>
    </xf>
    <xf numFmtId="4" fontId="15" fillId="0" borderId="17" xfId="0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39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" fontId="16" fillId="0" borderId="9" xfId="0" applyNumberFormat="1" applyFont="1" applyBorder="1" applyAlignment="1" applyProtection="1">
      <alignment horizontal="left" vertical="top"/>
      <protection locked="0"/>
    </xf>
    <xf numFmtId="4" fontId="38" fillId="0" borderId="0" xfId="0" applyNumberFormat="1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5" fillId="0" borderId="0" xfId="0" applyNumberFormat="1" applyFont="1" applyAlignment="1" applyProtection="1">
      <alignment horizontal="left"/>
      <protection locked="0"/>
    </xf>
    <xf numFmtId="0" fontId="39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4" fontId="16" fillId="0" borderId="0" xfId="0" applyNumberFormat="1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justify" vertical="top" wrapText="1"/>
      <protection locked="0"/>
    </xf>
    <xf numFmtId="0" fontId="16" fillId="0" borderId="0" xfId="0" applyFont="1" applyAlignment="1" applyProtection="1">
      <alignment horizontal="justify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43" fontId="6" fillId="2" borderId="0" xfId="11" applyFont="1" applyFill="1" applyBorder="1" applyAlignment="1" applyProtection="1">
      <alignment horizontal="right" vertical="top"/>
    </xf>
    <xf numFmtId="43" fontId="6" fillId="2" borderId="6" xfId="11" applyFont="1" applyFill="1" applyBorder="1" applyAlignment="1" applyProtection="1">
      <alignment horizontal="right" vertical="top"/>
    </xf>
    <xf numFmtId="43" fontId="5" fillId="0" borderId="0" xfId="11" applyFont="1" applyBorder="1" applyAlignment="1" applyProtection="1">
      <alignment horizontal="right" vertical="top"/>
      <protection locked="0"/>
    </xf>
    <xf numFmtId="43" fontId="5" fillId="0" borderId="6" xfId="11" applyFont="1" applyBorder="1" applyAlignment="1" applyProtection="1">
      <alignment horizontal="right" vertical="top"/>
      <protection locked="0"/>
    </xf>
    <xf numFmtId="43" fontId="7" fillId="2" borderId="0" xfId="11" applyFont="1" applyFill="1" applyBorder="1" applyAlignment="1" applyProtection="1">
      <alignment horizontal="right" vertical="top"/>
    </xf>
    <xf numFmtId="43" fontId="7" fillId="2" borderId="6" xfId="11" applyFont="1" applyFill="1" applyBorder="1" applyAlignment="1" applyProtection="1">
      <alignment horizontal="right" vertical="top"/>
    </xf>
    <xf numFmtId="0" fontId="6" fillId="0" borderId="5" xfId="0" applyFont="1" applyBorder="1" applyAlignment="1" applyProtection="1">
      <alignment horizontal="justify" vertical="top"/>
      <protection locked="0"/>
    </xf>
    <xf numFmtId="4" fontId="15" fillId="0" borderId="0" xfId="0" applyNumberFormat="1" applyFont="1" applyAlignment="1">
      <alignment horizontal="right" vertical="top"/>
    </xf>
    <xf numFmtId="4" fontId="15" fillId="0" borderId="6" xfId="0" applyNumberFormat="1" applyFont="1" applyBorder="1" applyAlignment="1">
      <alignment horizontal="right" vertical="top"/>
    </xf>
    <xf numFmtId="0" fontId="7" fillId="0" borderId="5" xfId="0" applyFont="1" applyBorder="1" applyAlignment="1" applyProtection="1">
      <alignment horizontal="justify" vertical="top"/>
      <protection locked="0"/>
    </xf>
    <xf numFmtId="4" fontId="3" fillId="0" borderId="0" xfId="0" applyNumberFormat="1" applyFont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0" fontId="22" fillId="0" borderId="5" xfId="0" applyFont="1" applyBorder="1" applyAlignment="1" applyProtection="1">
      <alignment horizontal="justify" vertical="top"/>
      <protection locked="0"/>
    </xf>
    <xf numFmtId="4" fontId="22" fillId="0" borderId="0" xfId="0" applyNumberFormat="1" applyFont="1" applyAlignment="1" applyProtection="1">
      <alignment horizontal="right" vertical="top"/>
      <protection locked="0"/>
    </xf>
    <xf numFmtId="4" fontId="22" fillId="0" borderId="6" xfId="0" applyNumberFormat="1" applyFont="1" applyBorder="1" applyAlignment="1" applyProtection="1">
      <alignment horizontal="right" vertical="top"/>
      <protection locked="0"/>
    </xf>
    <xf numFmtId="4" fontId="3" fillId="0" borderId="0" xfId="0" applyNumberFormat="1" applyFont="1" applyAlignment="1" applyProtection="1">
      <alignment horizontal="right" vertical="top"/>
      <protection locked="0"/>
    </xf>
    <xf numFmtId="4" fontId="3" fillId="0" borderId="6" xfId="0" applyNumberFormat="1" applyFont="1" applyBorder="1" applyAlignment="1" applyProtection="1">
      <alignment horizontal="right" vertical="top"/>
      <protection locked="0"/>
    </xf>
    <xf numFmtId="0" fontId="18" fillId="0" borderId="5" xfId="0" applyFont="1" applyBorder="1" applyAlignment="1" applyProtection="1">
      <alignment horizontal="justify" vertical="top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6" xfId="0" applyNumberFormat="1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justify" vertical="top"/>
      <protection locked="0"/>
    </xf>
    <xf numFmtId="0" fontId="22" fillId="0" borderId="7" xfId="0" applyFont="1" applyBorder="1" applyAlignment="1" applyProtection="1">
      <alignment horizontal="justify" vertical="top"/>
      <protection locked="0"/>
    </xf>
    <xf numFmtId="4" fontId="22" fillId="0" borderId="8" xfId="0" applyNumberFormat="1" applyFont="1" applyBorder="1" applyAlignment="1" applyProtection="1">
      <alignment horizontal="right" vertical="top"/>
      <protection locked="0"/>
    </xf>
    <xf numFmtId="4" fontId="22" fillId="0" borderId="9" xfId="0" applyNumberFormat="1" applyFont="1" applyBorder="1" applyAlignment="1" applyProtection="1">
      <alignment horizontal="right" vertical="top"/>
      <protection locked="0"/>
    </xf>
    <xf numFmtId="0" fontId="22" fillId="0" borderId="0" xfId="0" applyFont="1" applyAlignment="1" applyProtection="1">
      <alignment horizontal="justify" vertical="top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20" xfId="0" applyFont="1" applyBorder="1" applyAlignment="1" applyProtection="1">
      <alignment vertical="center"/>
      <protection locked="0"/>
    </xf>
    <xf numFmtId="4" fontId="16" fillId="0" borderId="17" xfId="0" applyNumberFormat="1" applyFont="1" applyBorder="1" applyAlignment="1" applyProtection="1">
      <alignment horizontal="justify" vertical="center"/>
      <protection locked="0"/>
    </xf>
    <xf numFmtId="4" fontId="16" fillId="0" borderId="29" xfId="0" applyNumberFormat="1" applyFont="1" applyBorder="1" applyAlignment="1" applyProtection="1">
      <alignment horizontal="justify" vertical="center"/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4" fontId="19" fillId="0" borderId="17" xfId="0" applyNumberFormat="1" applyFont="1" applyBorder="1" applyAlignment="1">
      <alignment horizontal="right" vertical="center"/>
    </xf>
    <xf numFmtId="4" fontId="30" fillId="0" borderId="17" xfId="0" applyNumberFormat="1" applyFont="1" applyBorder="1" applyAlignment="1">
      <alignment horizontal="right" vertical="center"/>
    </xf>
    <xf numFmtId="4" fontId="30" fillId="0" borderId="29" xfId="0" applyNumberFormat="1" applyFont="1" applyBorder="1" applyAlignment="1">
      <alignment horizontal="right" vertical="center"/>
    </xf>
    <xf numFmtId="0" fontId="21" fillId="0" borderId="5" xfId="0" applyFont="1" applyBorder="1" applyAlignment="1" applyProtection="1">
      <alignment horizontal="justify" vertical="center"/>
      <protection locked="0"/>
    </xf>
    <xf numFmtId="0" fontId="29" fillId="0" borderId="14" xfId="0" applyFont="1" applyBorder="1" applyAlignment="1" applyProtection="1">
      <alignment horizontal="justify" vertical="center"/>
      <protection locked="0"/>
    </xf>
    <xf numFmtId="4" fontId="2" fillId="0" borderId="17" xfId="0" applyNumberFormat="1" applyFont="1" applyBorder="1" applyAlignment="1" applyProtection="1">
      <alignment horizontal="right" vertical="center"/>
      <protection locked="0"/>
    </xf>
    <xf numFmtId="4" fontId="2" fillId="0" borderId="29" xfId="0" applyNumberFormat="1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 applyProtection="1">
      <alignment horizontal="justify" vertical="center"/>
      <protection locked="0"/>
    </xf>
    <xf numFmtId="0" fontId="2" fillId="0" borderId="14" xfId="0" applyFont="1" applyBorder="1" applyAlignment="1" applyProtection="1">
      <alignment horizontal="left" vertical="center" wrapText="1" indent="2"/>
      <protection locked="0"/>
    </xf>
    <xf numFmtId="4" fontId="2" fillId="0" borderId="17" xfId="0" applyNumberFormat="1" applyFont="1" applyBorder="1" applyAlignment="1">
      <alignment horizontal="right" vertical="center"/>
    </xf>
    <xf numFmtId="4" fontId="2" fillId="0" borderId="29" xfId="0" applyNumberFormat="1" applyFont="1" applyBorder="1" applyAlignment="1">
      <alignment horizontal="right" vertical="center"/>
    </xf>
    <xf numFmtId="0" fontId="16" fillId="0" borderId="7" xfId="0" applyFont="1" applyBorder="1" applyAlignment="1" applyProtection="1">
      <alignment horizontal="justify" vertical="center"/>
      <protection locked="0"/>
    </xf>
    <xf numFmtId="0" fontId="16" fillId="0" borderId="21" xfId="0" applyFont="1" applyBorder="1" applyAlignment="1" applyProtection="1">
      <alignment horizontal="justify" vertical="center"/>
      <protection locked="0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4" fontId="2" fillId="0" borderId="18" xfId="0" applyNumberFormat="1" applyFont="1" applyBorder="1" applyAlignment="1" applyProtection="1">
      <alignment horizontal="right" vertical="center"/>
      <protection locked="0"/>
    </xf>
    <xf numFmtId="4" fontId="5" fillId="0" borderId="30" xfId="0" applyNumberFormat="1" applyFont="1" applyBorder="1" applyAlignment="1" applyProtection="1">
      <alignment horizontal="left" vertical="top"/>
      <protection locked="0"/>
    </xf>
    <xf numFmtId="0" fontId="41" fillId="0" borderId="0" xfId="0" applyFont="1" applyAlignment="1">
      <alignment horizontal="left"/>
    </xf>
    <xf numFmtId="0" fontId="12" fillId="0" borderId="0" xfId="0" applyFont="1" applyAlignment="1" applyProtection="1">
      <alignment vertical="center"/>
      <protection locked="0"/>
    </xf>
    <xf numFmtId="0" fontId="25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justify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9" xfId="0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justify" vertical="center" wrapText="1"/>
    </xf>
    <xf numFmtId="0" fontId="44" fillId="4" borderId="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 indent="1"/>
    </xf>
    <xf numFmtId="0" fontId="12" fillId="0" borderId="13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justify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vertical="center" wrapText="1"/>
    </xf>
    <xf numFmtId="0" fontId="48" fillId="0" borderId="4" xfId="0" applyFont="1" applyBorder="1" applyAlignment="1">
      <alignment horizontal="left" vertical="center" wrapText="1"/>
    </xf>
    <xf numFmtId="0" fontId="49" fillId="0" borderId="4" xfId="0" applyFont="1" applyBorder="1" applyAlignment="1">
      <alignment horizontal="justify" vertical="center" wrapText="1"/>
    </xf>
    <xf numFmtId="0" fontId="49" fillId="0" borderId="13" xfId="0" applyFont="1" applyBorder="1" applyAlignment="1">
      <alignment horizontal="justify" vertical="center" wrapText="1"/>
    </xf>
    <xf numFmtId="0" fontId="42" fillId="0" borderId="0" xfId="0" applyFont="1" applyAlignment="1">
      <alignment horizontal="center" vertical="center"/>
    </xf>
    <xf numFmtId="0" fontId="32" fillId="0" borderId="0" xfId="0" applyFont="1"/>
    <xf numFmtId="43" fontId="44" fillId="0" borderId="6" xfId="0" applyNumberFormat="1" applyFont="1" applyBorder="1" applyAlignment="1">
      <alignment horizontal="right" vertical="center" wrapText="1"/>
    </xf>
    <xf numFmtId="43" fontId="45" fillId="0" borderId="6" xfId="0" applyNumberFormat="1" applyFont="1" applyBorder="1" applyAlignment="1">
      <alignment horizontal="right" vertical="center" wrapText="1"/>
    </xf>
    <xf numFmtId="43" fontId="45" fillId="0" borderId="9" xfId="0" applyNumberFormat="1" applyFont="1" applyBorder="1" applyAlignment="1">
      <alignment horizontal="right" vertical="center" wrapText="1"/>
    </xf>
    <xf numFmtId="0" fontId="46" fillId="0" borderId="9" xfId="0" applyFont="1" applyBorder="1" applyAlignment="1">
      <alignment horizontal="right" vertical="center" wrapText="1"/>
    </xf>
    <xf numFmtId="43" fontId="25" fillId="0" borderId="6" xfId="0" applyNumberFormat="1" applyFont="1" applyBorder="1" applyAlignment="1">
      <alignment horizontal="right" vertical="center" wrapText="1"/>
    </xf>
    <xf numFmtId="43" fontId="25" fillId="0" borderId="6" xfId="0" applyNumberFormat="1" applyFont="1" applyBorder="1" applyAlignment="1" applyProtection="1">
      <alignment horizontal="right" vertical="center" wrapText="1"/>
      <protection locked="0"/>
    </xf>
    <xf numFmtId="43" fontId="45" fillId="0" borderId="6" xfId="0" applyNumberFormat="1" applyFont="1" applyBorder="1" applyAlignment="1" applyProtection="1">
      <alignment horizontal="right" vertical="center" wrapText="1"/>
      <protection locked="0"/>
    </xf>
    <xf numFmtId="0" fontId="25" fillId="0" borderId="13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left" vertical="center" wrapText="1"/>
    </xf>
    <xf numFmtId="43" fontId="12" fillId="0" borderId="9" xfId="0" applyNumberFormat="1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25" fillId="0" borderId="6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  <xf numFmtId="0" fontId="12" fillId="0" borderId="4" xfId="0" applyFont="1" applyBorder="1" applyAlignment="1">
      <alignment horizontal="left" vertical="top" wrapText="1"/>
    </xf>
    <xf numFmtId="43" fontId="12" fillId="0" borderId="6" xfId="0" applyNumberFormat="1" applyFont="1" applyBorder="1" applyAlignment="1" applyProtection="1">
      <alignment horizontal="right" vertical="center" wrapText="1"/>
      <protection locked="0"/>
    </xf>
    <xf numFmtId="0" fontId="12" fillId="0" borderId="4" xfId="0" applyFont="1" applyBorder="1" applyAlignment="1">
      <alignment horizontal="justify" vertical="center" wrapText="1"/>
    </xf>
    <xf numFmtId="43" fontId="12" fillId="0" borderId="6" xfId="0" applyNumberFormat="1" applyFont="1" applyBorder="1" applyAlignment="1">
      <alignment horizontal="right" vertical="center" wrapText="1"/>
    </xf>
    <xf numFmtId="43" fontId="12" fillId="0" borderId="9" xfId="0" applyNumberFormat="1" applyFont="1" applyBorder="1" applyAlignment="1" applyProtection="1">
      <alignment horizontal="right" vertical="center" wrapText="1"/>
      <protection locked="0"/>
    </xf>
    <xf numFmtId="43" fontId="12" fillId="0" borderId="6" xfId="0" applyNumberFormat="1" applyFont="1" applyBorder="1" applyAlignment="1">
      <alignment horizontal="justify" vertical="center" wrapText="1"/>
    </xf>
    <xf numFmtId="43" fontId="25" fillId="0" borderId="9" xfId="0" applyNumberFormat="1" applyFont="1" applyBorder="1" applyAlignment="1">
      <alignment horizontal="right" vertical="center" wrapText="1"/>
    </xf>
    <xf numFmtId="43" fontId="44" fillId="6" borderId="6" xfId="0" applyNumberFormat="1" applyFont="1" applyFill="1" applyBorder="1" applyAlignment="1">
      <alignment horizontal="right" vertical="center" wrapText="1"/>
    </xf>
    <xf numFmtId="0" fontId="25" fillId="0" borderId="31" xfId="0" applyFont="1" applyBorder="1" applyAlignment="1">
      <alignment horizontal="justify" vertical="center" wrapText="1"/>
    </xf>
    <xf numFmtId="43" fontId="25" fillId="0" borderId="3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25" fillId="0" borderId="3" xfId="0" applyFont="1" applyBorder="1" applyAlignment="1">
      <alignment horizontal="justify" vertical="center" wrapText="1"/>
    </xf>
    <xf numFmtId="0" fontId="33" fillId="0" borderId="0" xfId="0" applyFont="1" applyAlignment="1">
      <alignment wrapText="1"/>
    </xf>
    <xf numFmtId="43" fontId="44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4" fillId="0" borderId="5" xfId="0" applyFont="1" applyBorder="1" applyAlignment="1">
      <alignment horizontal="justify" vertical="center" wrapText="1"/>
    </xf>
    <xf numFmtId="0" fontId="44" fillId="0" borderId="6" xfId="0" applyFont="1" applyBorder="1" applyAlignment="1">
      <alignment horizontal="justify" vertical="center" wrapText="1"/>
    </xf>
    <xf numFmtId="0" fontId="44" fillId="4" borderId="9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justify" vertical="center" wrapText="1"/>
    </xf>
    <xf numFmtId="0" fontId="45" fillId="0" borderId="6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4" fontId="19" fillId="0" borderId="29" xfId="0" applyNumberFormat="1" applyFont="1" applyBorder="1" applyAlignment="1">
      <alignment horizontal="right" vertical="center"/>
    </xf>
    <xf numFmtId="0" fontId="31" fillId="7" borderId="13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/>
    </xf>
    <xf numFmtId="0" fontId="42" fillId="0" borderId="32" xfId="0" applyFont="1" applyBorder="1" applyAlignment="1">
      <alignment horizontal="justify" vertical="center"/>
    </xf>
    <xf numFmtId="0" fontId="42" fillId="0" borderId="33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/>
    </xf>
    <xf numFmtId="0" fontId="43" fillId="0" borderId="32" xfId="0" applyFont="1" applyBorder="1" applyAlignment="1">
      <alignment horizontal="justify" vertical="center"/>
    </xf>
    <xf numFmtId="43" fontId="42" fillId="0" borderId="33" xfId="11" applyFont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horizontal="center" vertical="center"/>
    </xf>
    <xf numFmtId="43" fontId="42" fillId="0" borderId="33" xfId="11" applyFont="1" applyBorder="1" applyAlignment="1">
      <alignment horizontal="center" vertical="center"/>
    </xf>
    <xf numFmtId="0" fontId="54" fillId="0" borderId="32" xfId="0" applyFont="1" applyBorder="1" applyAlignment="1">
      <alignment horizontal="justify" vertical="center"/>
    </xf>
    <xf numFmtId="43" fontId="51" fillId="0" borderId="33" xfId="11" applyFont="1" applyBorder="1" applyAlignment="1" applyProtection="1">
      <alignment horizontal="center" vertical="center" wrapText="1"/>
      <protection locked="0"/>
    </xf>
    <xf numFmtId="0" fontId="51" fillId="2" borderId="33" xfId="0" applyFont="1" applyFill="1" applyBorder="1" applyAlignment="1">
      <alignment horizontal="center" vertical="center" wrapText="1"/>
    </xf>
    <xf numFmtId="0" fontId="51" fillId="2" borderId="33" xfId="0" applyFont="1" applyFill="1" applyBorder="1" applyAlignment="1">
      <alignment horizontal="center" vertical="center"/>
    </xf>
    <xf numFmtId="0" fontId="42" fillId="0" borderId="33" xfId="0" applyFont="1" applyBorder="1" applyAlignment="1">
      <alignment horizontal="justify" vertical="center" wrapText="1"/>
    </xf>
    <xf numFmtId="0" fontId="42" fillId="0" borderId="33" xfId="0" applyFont="1" applyBorder="1" applyAlignment="1">
      <alignment horizontal="justify" vertical="center"/>
    </xf>
    <xf numFmtId="43" fontId="51" fillId="0" borderId="33" xfId="11" applyFont="1" applyBorder="1" applyAlignment="1" applyProtection="1">
      <alignment horizontal="center" vertical="center"/>
      <protection locked="0"/>
    </xf>
    <xf numFmtId="0" fontId="51" fillId="0" borderId="33" xfId="0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/>
    </xf>
    <xf numFmtId="0" fontId="42" fillId="0" borderId="9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43" fontId="42" fillId="0" borderId="9" xfId="11" applyFont="1" applyBorder="1" applyAlignment="1">
      <alignment horizontal="center" vertical="center" wrapText="1"/>
    </xf>
    <xf numFmtId="43" fontId="42" fillId="0" borderId="9" xfId="11" applyFont="1" applyBorder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43" fillId="0" borderId="13" xfId="0" applyFont="1" applyBorder="1" applyAlignment="1">
      <alignment horizontal="left" vertical="center" wrapText="1"/>
    </xf>
    <xf numFmtId="0" fontId="43" fillId="0" borderId="3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justify" vertical="top" wrapText="1"/>
    </xf>
    <xf numFmtId="0" fontId="25" fillId="0" borderId="6" xfId="0" applyFont="1" applyBorder="1" applyAlignment="1">
      <alignment horizontal="justify" vertical="top" wrapText="1"/>
    </xf>
    <xf numFmtId="0" fontId="25" fillId="0" borderId="9" xfId="0" applyFont="1" applyBorder="1" applyAlignment="1">
      <alignment horizontal="justify" vertical="top" wrapText="1"/>
    </xf>
    <xf numFmtId="0" fontId="12" fillId="0" borderId="6" xfId="0" applyFont="1" applyBorder="1" applyAlignment="1">
      <alignment horizontal="justify" vertical="top" wrapText="1"/>
    </xf>
    <xf numFmtId="43" fontId="0" fillId="0" borderId="0" xfId="0" applyNumberFormat="1"/>
    <xf numFmtId="43" fontId="57" fillId="0" borderId="0" xfId="11" applyFont="1"/>
    <xf numFmtId="4" fontId="15" fillId="0" borderId="0" xfId="0" applyNumberFormat="1" applyFont="1" applyAlignment="1" applyProtection="1">
      <alignment horizontal="justify" vertical="top" wrapText="1"/>
      <protection locked="0"/>
    </xf>
    <xf numFmtId="0" fontId="25" fillId="0" borderId="9" xfId="0" applyFont="1" applyBorder="1" applyAlignment="1">
      <alignment horizontal="center" vertical="top" wrapText="1"/>
    </xf>
    <xf numFmtId="43" fontId="12" fillId="0" borderId="0" xfId="11" applyFont="1" applyProtection="1">
      <protection locked="0"/>
    </xf>
    <xf numFmtId="4" fontId="2" fillId="0" borderId="17" xfId="0" applyNumberFormat="1" applyFont="1" applyBorder="1" applyAlignment="1" applyProtection="1">
      <alignment horizontal="justify" vertical="center"/>
      <protection locked="0"/>
    </xf>
    <xf numFmtId="165" fontId="25" fillId="0" borderId="6" xfId="0" applyNumberFormat="1" applyFont="1" applyBorder="1" applyAlignment="1" applyProtection="1">
      <alignment horizontal="right" vertical="center" wrapText="1"/>
      <protection locked="0"/>
    </xf>
    <xf numFmtId="165" fontId="25" fillId="0" borderId="6" xfId="0" applyNumberFormat="1" applyFont="1" applyBorder="1" applyAlignment="1">
      <alignment horizontal="right" vertical="center" wrapText="1"/>
    </xf>
    <xf numFmtId="43" fontId="16" fillId="0" borderId="0" xfId="11" applyFont="1" applyAlignment="1" applyProtection="1">
      <alignment horizontal="left" vertical="top"/>
      <protection locked="0"/>
    </xf>
    <xf numFmtId="43" fontId="57" fillId="0" borderId="0" xfId="0" applyNumberFormat="1" applyFont="1"/>
    <xf numFmtId="43" fontId="1" fillId="0" borderId="0" xfId="11" applyFont="1" applyProtection="1">
      <protection locked="0"/>
    </xf>
    <xf numFmtId="43" fontId="5" fillId="0" borderId="6" xfId="11" applyFont="1" applyFill="1" applyBorder="1" applyAlignment="1" applyProtection="1">
      <alignment horizontal="right" vertical="top"/>
      <protection locked="0"/>
    </xf>
    <xf numFmtId="43" fontId="15" fillId="0" borderId="0" xfId="0" applyNumberFormat="1" applyFont="1" applyAlignment="1" applyProtection="1">
      <alignment horizontal="justify" vertical="top" wrapText="1"/>
      <protection locked="0"/>
    </xf>
    <xf numFmtId="43" fontId="22" fillId="0" borderId="0" xfId="7" applyNumberFormat="1" applyFont="1" applyFill="1" applyBorder="1" applyAlignment="1" applyProtection="1">
      <alignment vertical="top" wrapText="1"/>
      <protection locked="0"/>
    </xf>
    <xf numFmtId="4" fontId="12" fillId="4" borderId="0" xfId="0" applyNumberFormat="1" applyFont="1" applyFill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52" fillId="4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0" fontId="31" fillId="7" borderId="1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7" xfId="0" applyFont="1" applyFill="1" applyBorder="1" applyAlignment="1">
      <alignment horizontal="center" vertical="center"/>
    </xf>
    <xf numFmtId="0" fontId="31" fillId="7" borderId="8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/>
    </xf>
    <xf numFmtId="0" fontId="31" fillId="7" borderId="11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5" fillId="0" borderId="5" xfId="0" applyFont="1" applyBorder="1" applyAlignment="1" applyProtection="1">
      <alignment horizontal="justify" vertical="top"/>
      <protection locked="0"/>
    </xf>
    <xf numFmtId="0" fontId="25" fillId="0" borderId="0" xfId="0" applyFont="1" applyAlignment="1" applyProtection="1">
      <alignment horizontal="justify" vertical="top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 applyProtection="1">
      <alignment horizontal="center" vertical="top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7" fillId="0" borderId="7" xfId="0" applyFont="1" applyBorder="1" applyAlignment="1" applyProtection="1">
      <alignment horizontal="justify" vertical="top" wrapText="1"/>
      <protection locked="0"/>
    </xf>
    <xf numFmtId="0" fontId="7" fillId="0" borderId="8" xfId="0" applyFont="1" applyBorder="1" applyAlignment="1" applyProtection="1">
      <alignment horizontal="justify" vertical="top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0" fontId="6" fillId="0" borderId="5" xfId="0" applyFont="1" applyBorder="1" applyAlignment="1" applyProtection="1">
      <alignment horizontal="left" vertical="top" wrapText="1" indent="5"/>
      <protection locked="0"/>
    </xf>
    <xf numFmtId="0" fontId="6" fillId="0" borderId="0" xfId="0" applyFont="1" applyAlignment="1" applyProtection="1">
      <alignment horizontal="left" vertical="top" wrapText="1" indent="5"/>
      <protection locked="0"/>
    </xf>
    <xf numFmtId="0" fontId="44" fillId="0" borderId="5" xfId="0" applyFont="1" applyBorder="1" applyAlignment="1">
      <alignment horizontal="justify" vertical="center" wrapText="1"/>
    </xf>
    <xf numFmtId="0" fontId="44" fillId="0" borderId="6" xfId="0" applyFont="1" applyBorder="1" applyAlignment="1">
      <alignment horizontal="justify" vertical="center" wrapText="1"/>
    </xf>
    <xf numFmtId="0" fontId="45" fillId="0" borderId="5" xfId="0" applyFont="1" applyBorder="1" applyAlignment="1">
      <alignment horizontal="justify" vertical="center" wrapText="1"/>
    </xf>
    <xf numFmtId="0" fontId="45" fillId="0" borderId="6" xfId="0" applyFont="1" applyBorder="1" applyAlignment="1">
      <alignment horizontal="justify" vertical="center" wrapText="1"/>
    </xf>
    <xf numFmtId="0" fontId="47" fillId="0" borderId="0" xfId="0" applyFont="1" applyAlignment="1">
      <alignment horizontal="center" vertical="justify"/>
    </xf>
    <xf numFmtId="0" fontId="48" fillId="6" borderId="31" xfId="0" applyFont="1" applyFill="1" applyBorder="1" applyAlignment="1">
      <alignment horizontal="center" vertical="center"/>
    </xf>
    <xf numFmtId="0" fontId="48" fillId="6" borderId="4" xfId="0" applyFont="1" applyFill="1" applyBorder="1" applyAlignment="1">
      <alignment horizontal="center" vertical="center"/>
    </xf>
    <xf numFmtId="0" fontId="48" fillId="6" borderId="13" xfId="0" applyFont="1" applyFill="1" applyBorder="1" applyAlignment="1">
      <alignment horizontal="center" vertical="center"/>
    </xf>
    <xf numFmtId="0" fontId="48" fillId="6" borderId="31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13" xfId="0" applyFont="1" applyFill="1" applyBorder="1" applyAlignment="1">
      <alignment horizontal="center" vertical="center" wrapText="1"/>
    </xf>
    <xf numFmtId="0" fontId="46" fillId="0" borderId="7" xfId="0" applyFont="1" applyBorder="1" applyAlignment="1">
      <alignment horizontal="justify" vertical="center" wrapText="1"/>
    </xf>
    <xf numFmtId="0" fontId="46" fillId="0" borderId="9" xfId="0" applyFont="1" applyBorder="1" applyAlignment="1">
      <alignment horizontal="justify" vertical="center" wrapText="1"/>
    </xf>
    <xf numFmtId="0" fontId="31" fillId="4" borderId="0" xfId="0" applyFont="1" applyFill="1" applyAlignment="1">
      <alignment horizontal="center" vertical="center" wrapText="1"/>
    </xf>
    <xf numFmtId="0" fontId="43" fillId="4" borderId="8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44" fillId="4" borderId="9" xfId="0" applyFont="1" applyFill="1" applyBorder="1" applyAlignment="1">
      <alignment horizontal="center" vertical="center" wrapText="1"/>
    </xf>
    <xf numFmtId="0" fontId="44" fillId="4" borderId="31" xfId="0" applyFont="1" applyFill="1" applyBorder="1" applyAlignment="1">
      <alignment horizontal="center" vertical="center" wrapText="1"/>
    </xf>
    <xf numFmtId="0" fontId="44" fillId="4" borderId="13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justify" vertical="center" wrapText="1"/>
    </xf>
    <xf numFmtId="0" fontId="44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/>
    </xf>
  </cellXfs>
  <cellStyles count="25">
    <cellStyle name="20% - Accent6" xfId="9" xr:uid="{00000000-0005-0000-0000-000000000000}"/>
    <cellStyle name="Euro" xfId="2" xr:uid="{00000000-0005-0000-0000-000001000000}"/>
    <cellStyle name="Euro 2" xfId="3" xr:uid="{00000000-0005-0000-0000-000002000000}"/>
    <cellStyle name="Euro 3" xfId="4" xr:uid="{00000000-0005-0000-0000-000003000000}"/>
    <cellStyle name="Hipervínculo 2" xfId="13" xr:uid="{00000000-0005-0000-0000-000004000000}"/>
    <cellStyle name="Millares" xfId="11" builtinId="3"/>
    <cellStyle name="Millares 2 4" xfId="16" xr:uid="{3C0330CA-704C-4BA4-A28E-2D748190B3BC}"/>
    <cellStyle name="Millares 2 4 2" xfId="24" xr:uid="{63921451-3917-4249-B700-C2F29F3FD8F2}"/>
    <cellStyle name="Millares 3" xfId="8" xr:uid="{00000000-0005-0000-0000-000006000000}"/>
    <cellStyle name="Millares 3 3" xfId="21" xr:uid="{D61BC37F-12F7-49AD-9ED2-65FF07AC4DF0}"/>
    <cellStyle name="Moneda" xfId="7" builtinId="4"/>
    <cellStyle name="Moneda 3 2" xfId="22" xr:uid="{550134AA-C1F5-468B-8959-4268B521DB5E}"/>
    <cellStyle name="Normal" xfId="0" builtinId="0"/>
    <cellStyle name="Normal 2" xfId="1" xr:uid="{00000000-0005-0000-0000-000009000000}"/>
    <cellStyle name="Normal 2 2" xfId="18" xr:uid="{1BF9EDFF-5278-4B07-B1B8-44F05630ADB5}"/>
    <cellStyle name="Normal 2 2 2" xfId="19" xr:uid="{5E328C4A-34B0-43F7-BCE7-61AB0A99AA4A}"/>
    <cellStyle name="Normal 2 4 3" xfId="14" xr:uid="{65AB16D8-6E4C-411D-A4B4-17BC31B53C7F}"/>
    <cellStyle name="Normal 3" xfId="6" xr:uid="{00000000-0005-0000-0000-00000A000000}"/>
    <cellStyle name="Normal 3 2" xfId="12" xr:uid="{00000000-0005-0000-0000-00000B000000}"/>
    <cellStyle name="Normal 3 2 2" xfId="20" xr:uid="{CCA4E516-E4AB-4071-95AF-53BF05829ACA}"/>
    <cellStyle name="Normal 3 2 3" xfId="17" xr:uid="{56ACA9D1-2B7A-4304-9B5F-81E44F83052E}"/>
    <cellStyle name="Normal 4 2" xfId="23" xr:uid="{2EF46E10-05F4-447A-8557-10B1E2B5D575}"/>
    <cellStyle name="Normal 4 8" xfId="10" xr:uid="{00000000-0005-0000-0000-00000C000000}"/>
    <cellStyle name="Normal 6" xfId="15" xr:uid="{72D3BC8A-477B-4C8B-9F5C-7BFBBF3ADB30}"/>
    <cellStyle name="Porcentual 2" xfId="5" xr:uid="{00000000-0005-0000-0000-00000E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1415143</xdr:colOff>
      <xdr:row>53</xdr:row>
      <xdr:rowOff>133350</xdr:rowOff>
    </xdr:from>
    <xdr:to>
      <xdr:col>5</xdr:col>
      <xdr:colOff>1008298</xdr:colOff>
      <xdr:row>58</xdr:row>
      <xdr:rowOff>77561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5018369-DF05-402E-8F74-743FEE5D5B5E}"/>
            </a:ext>
          </a:extLst>
        </xdr:cNvPr>
        <xdr:cNvSpPr txBox="1"/>
      </xdr:nvSpPr>
      <xdr:spPr>
        <a:xfrm>
          <a:off x="6939643" y="12830175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752475</xdr:colOff>
      <xdr:row>54</xdr:row>
      <xdr:rowOff>8163</xdr:rowOff>
    </xdr:from>
    <xdr:ext cx="2823483" cy="877661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7423E112-4770-4884-9D26-3D806A37429A}"/>
            </a:ext>
          </a:extLst>
        </xdr:cNvPr>
        <xdr:cNvSpPr txBox="1"/>
      </xdr:nvSpPr>
      <xdr:spPr>
        <a:xfrm>
          <a:off x="752475" y="1291453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3AB38E40-539D-439F-A7EB-AAB415C73E70}"/>
            </a:ext>
          </a:extLst>
        </xdr:cNvPr>
        <xdr:cNvSpPr txBox="1"/>
      </xdr:nvSpPr>
      <xdr:spPr>
        <a:xfrm>
          <a:off x="3409950" y="12906375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234043</xdr:colOff>
      <xdr:row>21</xdr:row>
      <xdr:rowOff>19050</xdr:rowOff>
    </xdr:from>
    <xdr:to>
      <xdr:col>11</xdr:col>
      <xdr:colOff>46273</xdr:colOff>
      <xdr:row>26</xdr:row>
      <xdr:rowOff>58511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6DA6C5E-9962-431D-888E-F0E0C4071559}"/>
            </a:ext>
          </a:extLst>
        </xdr:cNvPr>
        <xdr:cNvSpPr txBox="1"/>
      </xdr:nvSpPr>
      <xdr:spPr>
        <a:xfrm>
          <a:off x="6377668" y="59055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561975</xdr:colOff>
      <xdr:row>21</xdr:row>
      <xdr:rowOff>160563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B760F833-2F19-4625-AAC6-BC591E76B92F}"/>
            </a:ext>
          </a:extLst>
        </xdr:cNvPr>
        <xdr:cNvSpPr txBox="1"/>
      </xdr:nvSpPr>
      <xdr:spPr>
        <a:xfrm>
          <a:off x="561975" y="604701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AA0B3ECE-72F4-47CE-9E82-9A3632FFBA1A}"/>
            </a:ext>
          </a:extLst>
        </xdr:cNvPr>
        <xdr:cNvSpPr txBox="1"/>
      </xdr:nvSpPr>
      <xdr:spPr>
        <a:xfrm>
          <a:off x="1257300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</xdr:row>
      <xdr:rowOff>142875</xdr:rowOff>
    </xdr:from>
    <xdr:ext cx="184731" cy="26456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CDE838DC-D306-479B-9B11-299DB5184188}"/>
            </a:ext>
          </a:extLst>
        </xdr:cNvPr>
        <xdr:cNvSpPr txBox="1"/>
      </xdr:nvSpPr>
      <xdr:spPr>
        <a:xfrm>
          <a:off x="5772150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4</xdr:col>
      <xdr:colOff>609751</xdr:colOff>
      <xdr:row>23</xdr:row>
      <xdr:rowOff>31750</xdr:rowOff>
    </xdr:from>
    <xdr:to>
      <xdr:col>8</xdr:col>
      <xdr:colOff>400815</xdr:colOff>
      <xdr:row>27</xdr:row>
      <xdr:rowOff>177044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344AD4A7-980E-492E-9D9C-075C39EE7595}"/>
            </a:ext>
          </a:extLst>
        </xdr:cNvPr>
        <xdr:cNvSpPr txBox="1"/>
      </xdr:nvSpPr>
      <xdr:spPr>
        <a:xfrm>
          <a:off x="4124476" y="9709150"/>
          <a:ext cx="2858114" cy="9834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23</xdr:row>
      <xdr:rowOff>84363</xdr:rowOff>
    </xdr:from>
    <xdr:ext cx="2823483" cy="87766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42E0382-5170-460D-92EC-853BE9B2381A}"/>
            </a:ext>
          </a:extLst>
        </xdr:cNvPr>
        <xdr:cNvSpPr txBox="1"/>
      </xdr:nvSpPr>
      <xdr:spPr>
        <a:xfrm>
          <a:off x="0" y="976176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602008</xdr:colOff>
      <xdr:row>0</xdr:row>
      <xdr:rowOff>0</xdr:rowOff>
    </xdr:from>
    <xdr:ext cx="858825" cy="254557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116983" y="0"/>
          <a:ext cx="858825" cy="2545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b">
          <a:sp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ETCA-I-12</a:t>
          </a:r>
        </a:p>
      </xdr:txBody>
    </xdr:sp>
    <xdr:clientData/>
  </xdr:oneCellAnchor>
  <xdr:oneCellAnchor>
    <xdr:from>
      <xdr:col>8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829300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266700</xdr:colOff>
      <xdr:row>2</xdr:row>
      <xdr:rowOff>66675</xdr:rowOff>
    </xdr:from>
    <xdr:ext cx="3524250" cy="34290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3524250" y="485775"/>
          <a:ext cx="3524250" cy="3429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b">
          <a:noAutofit/>
        </a:bodyPr>
        <a:lstStyle/>
        <a:p>
          <a:pPr algn="r"/>
          <a:r>
            <a:rPr lang="es-MX" sz="1100" b="1">
              <a:latin typeface="Arial" pitchFamily="34" charset="0"/>
              <a:cs typeface="Arial" pitchFamily="34" charset="0"/>
            </a:rPr>
            <a:t>INFORME TRIMESTRAL:______________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1541085</xdr:colOff>
      <xdr:row>71</xdr:row>
      <xdr:rowOff>222250</xdr:rowOff>
    </xdr:from>
    <xdr:to>
      <xdr:col>6</xdr:col>
      <xdr:colOff>496065</xdr:colOff>
      <xdr:row>77</xdr:row>
      <xdr:rowOff>18294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A4DAC9AA-FA69-4CD7-9AA4-C45FA4287CC9}"/>
            </a:ext>
          </a:extLst>
        </xdr:cNvPr>
        <xdr:cNvSpPr txBox="1"/>
      </xdr:nvSpPr>
      <xdr:spPr>
        <a:xfrm>
          <a:off x="6726918" y="160655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539750</xdr:colOff>
      <xdr:row>72</xdr:row>
      <xdr:rowOff>63196</xdr:rowOff>
    </xdr:from>
    <xdr:ext cx="2823483" cy="877661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C4839287-510C-4DAB-95B5-F944BDA2BD84}"/>
            </a:ext>
          </a:extLst>
        </xdr:cNvPr>
        <xdr:cNvSpPr txBox="1"/>
      </xdr:nvSpPr>
      <xdr:spPr>
        <a:xfrm>
          <a:off x="539750" y="1614986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2</xdr:row>
      <xdr:rowOff>142875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08660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200025</xdr:colOff>
      <xdr:row>2</xdr:row>
      <xdr:rowOff>142875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086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200025</xdr:colOff>
      <xdr:row>2</xdr:row>
      <xdr:rowOff>142875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086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6074600</xdr:colOff>
      <xdr:row>63</xdr:row>
      <xdr:rowOff>17318</xdr:rowOff>
    </xdr:from>
    <xdr:to>
      <xdr:col>3</xdr:col>
      <xdr:colOff>933830</xdr:colOff>
      <xdr:row>67</xdr:row>
      <xdr:rowOff>178006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502FC54-6A00-424F-8EB9-08FA8040377B}"/>
            </a:ext>
          </a:extLst>
        </xdr:cNvPr>
        <xdr:cNvSpPr txBox="1"/>
      </xdr:nvSpPr>
      <xdr:spPr>
        <a:xfrm>
          <a:off x="6187168" y="13638068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63</xdr:row>
      <xdr:rowOff>101681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BA276F6-01C0-4D87-A37A-888AD5E3C5FD}"/>
            </a:ext>
          </a:extLst>
        </xdr:cNvPr>
        <xdr:cNvSpPr txBox="1"/>
      </xdr:nvSpPr>
      <xdr:spPr>
        <a:xfrm>
          <a:off x="0" y="13722431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26081</xdr:colOff>
      <xdr:row>42</xdr:row>
      <xdr:rowOff>17461</xdr:rowOff>
    </xdr:from>
    <xdr:to>
      <xdr:col>5</xdr:col>
      <xdr:colOff>609836</xdr:colOff>
      <xdr:row>47</xdr:row>
      <xdr:rowOff>56922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2CA48F8-22CB-48DE-B01D-94C80065D0FE}"/>
            </a:ext>
          </a:extLst>
        </xdr:cNvPr>
        <xdr:cNvSpPr txBox="1"/>
      </xdr:nvSpPr>
      <xdr:spPr>
        <a:xfrm>
          <a:off x="5233081" y="9820274"/>
          <a:ext cx="2861818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42</xdr:row>
      <xdr:rowOff>35151</xdr:rowOff>
    </xdr:from>
    <xdr:ext cx="2823483" cy="877661"/>
    <xdr:sp macro="" textlink="">
      <xdr:nvSpPr>
        <xdr:cNvPr id="7" name="CuadroTexto 5">
          <a:extLst>
            <a:ext uri="{FF2B5EF4-FFF2-40B4-BE49-F238E27FC236}">
              <a16:creationId xmlns:a16="http://schemas.microsoft.com/office/drawing/2014/main" id="{12275718-C4B7-4566-9E0E-34826FB9A11B}"/>
            </a:ext>
          </a:extLst>
        </xdr:cNvPr>
        <xdr:cNvSpPr txBox="1"/>
      </xdr:nvSpPr>
      <xdr:spPr>
        <a:xfrm>
          <a:off x="0" y="9837964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142875</xdr:rowOff>
    </xdr:from>
    <xdr:ext cx="184731" cy="264560"/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391150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200025</xdr:colOff>
      <xdr:row>2</xdr:row>
      <xdr:rowOff>142875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591175" y="75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0</xdr:col>
      <xdr:colOff>4430335</xdr:colOff>
      <xdr:row>63</xdr:row>
      <xdr:rowOff>84665</xdr:rowOff>
    </xdr:from>
    <xdr:to>
      <xdr:col>2</xdr:col>
      <xdr:colOff>771232</xdr:colOff>
      <xdr:row>68</xdr:row>
      <xdr:rowOff>187626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758A5A84-8919-4B7D-B6FB-53A7D322C985}"/>
            </a:ext>
          </a:extLst>
        </xdr:cNvPr>
        <xdr:cNvSpPr txBox="1"/>
      </xdr:nvSpPr>
      <xdr:spPr>
        <a:xfrm>
          <a:off x="4430335" y="11154832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10583</xdr:colOff>
      <xdr:row>63</xdr:row>
      <xdr:rowOff>158445</xdr:rowOff>
    </xdr:from>
    <xdr:ext cx="2823483" cy="87766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71B1A9-6295-4A9C-8A15-605D423578BC}"/>
            </a:ext>
          </a:extLst>
        </xdr:cNvPr>
        <xdr:cNvSpPr txBox="1"/>
      </xdr:nvSpPr>
      <xdr:spPr>
        <a:xfrm>
          <a:off x="10583" y="11228612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3248025</xdr:colOff>
      <xdr:row>63</xdr:row>
      <xdr:rowOff>102055</xdr:rowOff>
    </xdr:from>
    <xdr:to>
      <xdr:col>3</xdr:col>
      <xdr:colOff>536130</xdr:colOff>
      <xdr:row>70</xdr:row>
      <xdr:rowOff>46266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D52A729-5222-4D81-8E7E-CE35A261600A}"/>
            </a:ext>
          </a:extLst>
        </xdr:cNvPr>
        <xdr:cNvSpPr txBox="1"/>
      </xdr:nvSpPr>
      <xdr:spPr>
        <a:xfrm>
          <a:off x="3350079" y="9191626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54428</xdr:colOff>
      <xdr:row>64</xdr:row>
      <xdr:rowOff>50347</xdr:rowOff>
    </xdr:from>
    <xdr:ext cx="2823483" cy="877661"/>
    <xdr:sp macro="" textlink="">
      <xdr:nvSpPr>
        <xdr:cNvPr id="5" name="CuadroTexto 5">
          <a:extLst>
            <a:ext uri="{FF2B5EF4-FFF2-40B4-BE49-F238E27FC236}">
              <a16:creationId xmlns:a16="http://schemas.microsoft.com/office/drawing/2014/main" id="{AB981178-0F16-423B-86A4-1448C1577BE3}"/>
            </a:ext>
          </a:extLst>
        </xdr:cNvPr>
        <xdr:cNvSpPr txBox="1"/>
      </xdr:nvSpPr>
      <xdr:spPr>
        <a:xfrm>
          <a:off x="54428" y="9289597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142875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55721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176893</xdr:colOff>
      <xdr:row>29</xdr:row>
      <xdr:rowOff>57150</xdr:rowOff>
    </xdr:from>
    <xdr:to>
      <xdr:col>6</xdr:col>
      <xdr:colOff>408223</xdr:colOff>
      <xdr:row>33</xdr:row>
      <xdr:rowOff>96611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FCEDC6A-1DD2-4095-8D8D-0C6E224FECF7}"/>
            </a:ext>
          </a:extLst>
        </xdr:cNvPr>
        <xdr:cNvSpPr txBox="1"/>
      </xdr:nvSpPr>
      <xdr:spPr>
        <a:xfrm>
          <a:off x="3977368" y="7658100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57150</xdr:colOff>
      <xdr:row>29</xdr:row>
      <xdr:rowOff>122463</xdr:rowOff>
    </xdr:from>
    <xdr:ext cx="2823483" cy="877661"/>
    <xdr:sp macro="" textlink="">
      <xdr:nvSpPr>
        <xdr:cNvPr id="3" name="CuadroTexto 5">
          <a:extLst>
            <a:ext uri="{FF2B5EF4-FFF2-40B4-BE49-F238E27FC236}">
              <a16:creationId xmlns:a16="http://schemas.microsoft.com/office/drawing/2014/main" id="{17911CEF-1A81-40C3-AEEE-89B05D2C70E4}"/>
            </a:ext>
          </a:extLst>
        </xdr:cNvPr>
        <xdr:cNvSpPr txBox="1"/>
      </xdr:nvSpPr>
      <xdr:spPr>
        <a:xfrm>
          <a:off x="57150" y="7723413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142875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25767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3</xdr:col>
      <xdr:colOff>293310</xdr:colOff>
      <xdr:row>50</xdr:row>
      <xdr:rowOff>113241</xdr:rowOff>
    </xdr:from>
    <xdr:to>
      <xdr:col>5</xdr:col>
      <xdr:colOff>931040</xdr:colOff>
      <xdr:row>55</xdr:row>
      <xdr:rowOff>34169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CF12BE44-20E0-405F-A93F-CB9BA6BC8063}"/>
            </a:ext>
          </a:extLst>
        </xdr:cNvPr>
        <xdr:cNvSpPr txBox="1"/>
      </xdr:nvSpPr>
      <xdr:spPr>
        <a:xfrm>
          <a:off x="3436560" y="10200216"/>
          <a:ext cx="2866580" cy="96867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51</xdr:row>
      <xdr:rowOff>3930</xdr:rowOff>
    </xdr:from>
    <xdr:ext cx="2823483" cy="877661"/>
    <xdr:sp macro="" textlink="">
      <xdr:nvSpPr>
        <xdr:cNvPr id="8" name="CuadroTexto 5">
          <a:extLst>
            <a:ext uri="{FF2B5EF4-FFF2-40B4-BE49-F238E27FC236}">
              <a16:creationId xmlns:a16="http://schemas.microsoft.com/office/drawing/2014/main" id="{EF608FA9-350F-4676-9783-9910472635F6}"/>
            </a:ext>
          </a:extLst>
        </xdr:cNvPr>
        <xdr:cNvSpPr txBox="1"/>
      </xdr:nvSpPr>
      <xdr:spPr>
        <a:xfrm>
          <a:off x="0" y="10300455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443593</xdr:colOff>
      <xdr:row>37</xdr:row>
      <xdr:rowOff>161925</xdr:rowOff>
    </xdr:from>
    <xdr:to>
      <xdr:col>8</xdr:col>
      <xdr:colOff>512998</xdr:colOff>
      <xdr:row>43</xdr:row>
      <xdr:rowOff>1361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3D72048-EA6B-4240-979C-437D4F2615EA}"/>
            </a:ext>
          </a:extLst>
        </xdr:cNvPr>
        <xdr:cNvSpPr txBox="1"/>
      </xdr:nvSpPr>
      <xdr:spPr>
        <a:xfrm>
          <a:off x="5529943" y="7648575"/>
          <a:ext cx="2860230" cy="99196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====================================================================  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REBECA I. LAGUNA FIGUEROA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                    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DIRECTORA GENERAL DE ADMINISTRACION Y FINANZAS </a:t>
          </a:r>
        </a:p>
      </xdr:txBody>
    </xdr:sp>
    <xdr:clientData/>
  </xdr:twoCellAnchor>
  <xdr:oneCellAnchor>
    <xdr:from>
      <xdr:col>0</xdr:col>
      <xdr:colOff>0</xdr:colOff>
      <xdr:row>38</xdr:row>
      <xdr:rowOff>46263</xdr:rowOff>
    </xdr:from>
    <xdr:ext cx="2823483" cy="877661"/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854EA932-746E-4EE5-83C6-D9DCE9B47842}"/>
            </a:ext>
          </a:extLst>
        </xdr:cNvPr>
        <xdr:cNvSpPr txBox="1"/>
      </xdr:nvSpPr>
      <xdr:spPr>
        <a:xfrm>
          <a:off x="0" y="7732938"/>
          <a:ext cx="2823483" cy="87766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LIC. ISMAEL NORZAGARAY MICHEL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ADMINISTRATIVO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\0002%20C.P.%20JUDITH%20NAVARRO\001%20ESTADOS%20FINANCIEROS%20MENSUAL%20F%20ETCA%202016\FlujoEfectivo%20FEBRERO%20DEL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fredo.lara.CEASONORA\Desktop\AAAAAAAAAA%20A&#209;O%202014%20AL%202018\0000000000%20C.P.%20MARIO%20ALBERTO%20MERINO%20DIAZ\FOOSSI%20RELACION%20DE%20FACTURAS%20AL%2015MAYO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merica%20Encinas\AppData\Roaming\Microsoft\Excel\PT%20Gastos%20x%20partida%20pp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la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CEA%20formatos-etcas-informe-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abezado"/>
      <sheetName val="Hoja18 (2)"/>
      <sheetName val="traspaso egre"/>
      <sheetName val="otras"/>
      <sheetName val="inversion egre"/>
      <sheetName val="f fijo"/>
      <sheetName val="6000"/>
      <sheetName val="3000"/>
      <sheetName val="2000"/>
      <sheetName val="1000"/>
      <sheetName val="egresos"/>
      <sheetName val="venta"/>
      <sheetName val="traspaso"/>
      <sheetName val="transf"/>
      <sheetName val="otros"/>
      <sheetName val="inversion"/>
      <sheetName val="GXC"/>
      <sheetName val="ingresos"/>
      <sheetName val="origen y aplic"/>
      <sheetName val="Parámetros"/>
      <sheetName val="Datos"/>
      <sheetName val="Por Posibilidad de Pago"/>
      <sheetName val="Por Beneficiario-Pagador"/>
      <sheetName val="Por Categorias"/>
      <sheetName val="Por Cuentas"/>
      <sheetName val="Por Documentos"/>
      <sheetName val="Emitir Documentos"/>
      <sheetName val="Cambios a Aplicar"/>
      <sheetName val="Ayuda Flujo de Efectivo"/>
      <sheetName val="Definiciones"/>
      <sheetName val="Nuevo Documento"/>
      <sheetName val="Validaciones"/>
      <sheetName val="Hoja18"/>
    </sheetNames>
    <sheetDataSet>
      <sheetData sheetId="0">
        <row r="7">
          <cell r="Z7">
            <v>-32783.42</v>
          </cell>
        </row>
        <row r="8">
          <cell r="Z8">
            <v>60134291.460000001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D1" t="str">
            <v>Ignorar</v>
          </cell>
          <cell r="G1" t="str">
            <v>Ninguno</v>
          </cell>
        </row>
        <row r="2">
          <cell r="D2" t="str">
            <v>Tipo Documento</v>
          </cell>
          <cell r="G2" t="str">
            <v>Efectivo</v>
          </cell>
        </row>
        <row r="3">
          <cell r="D3" t="str">
            <v>Fecha</v>
          </cell>
          <cell r="G3" t="str">
            <v>Mismo banco misma plaza</v>
          </cell>
        </row>
        <row r="4">
          <cell r="D4" t="str">
            <v>Código</v>
          </cell>
          <cell r="G4" t="str">
            <v>Mismo banco fuera de plaza</v>
          </cell>
        </row>
        <row r="5">
          <cell r="D5" t="str">
            <v>Nombre</v>
          </cell>
          <cell r="G5" t="str">
            <v>Otros bancos misma plaza</v>
          </cell>
        </row>
        <row r="6">
          <cell r="D6" t="str">
            <v>Proyectado</v>
          </cell>
          <cell r="G6" t="str">
            <v>Otros bancos fuera de plaza</v>
          </cell>
        </row>
        <row r="7">
          <cell r="D7" t="str">
            <v>Importe</v>
          </cell>
        </row>
        <row r="8">
          <cell r="D8" t="str">
            <v>Referencia</v>
          </cell>
        </row>
        <row r="9">
          <cell r="D9" t="str">
            <v>Concepto</v>
          </cell>
        </row>
        <row r="10">
          <cell r="D10" t="str">
            <v>Tipo Depósito</v>
          </cell>
        </row>
        <row r="11">
          <cell r="D11" t="str">
            <v>Número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MAYO2018"/>
      <sheetName val="FOOSSI RELACION DE FACTURAS AL "/>
    </sheetNames>
    <definedNames>
      <definedName name="Funciones_Fechas_Periodos"/>
      <definedName name="Funciones_Saldos"/>
      <definedName name="Funciones_Tablas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ETCA-II-01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l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 FORMATOS  "/>
      <sheetName val="ETCA-I-01"/>
      <sheetName val="ETCA-I-02"/>
      <sheetName val="ETCA-I-03"/>
      <sheetName val="ETCA-I-04"/>
      <sheetName val="ETCA-I-05"/>
      <sheetName val="ETCA-I-06"/>
      <sheetName val="ETCA-I-07"/>
      <sheetName val="ETCA-I-08"/>
      <sheetName val="ETCA-I-09"/>
      <sheetName val="ETCA-I-10"/>
      <sheetName val="ETCA-I-11"/>
      <sheetName val="ETCA-I-12 (NOTAS)"/>
      <sheetName val="ETCA-II-01"/>
      <sheetName val="ETCA-II-02"/>
      <sheetName val="ETCA-II-03"/>
      <sheetName val="ETCA-II-04"/>
      <sheetName val="ETCA-II-05"/>
      <sheetName val="ETCA-II-06"/>
      <sheetName val="ETCA-II-07"/>
      <sheetName val="ETCA-II-08"/>
      <sheetName val="ETCA-II-09"/>
      <sheetName val="ETCA-II-10"/>
      <sheetName val="ETCA-II-11"/>
      <sheetName val="ETCA-II-12"/>
      <sheetName val="ETCA-II-13 "/>
      <sheetName val="ETCA-II-14"/>
      <sheetName val="ETCA-II-15"/>
      <sheetName val="ETCA-II-16"/>
      <sheetName val="ETCA-II-17"/>
      <sheetName val="ETCA-III-01"/>
      <sheetName val="ETCA-III-03"/>
      <sheetName val="ETCA-III-04"/>
      <sheetName val="ETCA-III-05 "/>
      <sheetName val="ETCA-IV-01"/>
      <sheetName val="ETCA-IV-02"/>
      <sheetName val="ETCA-IV-03"/>
      <sheetName val="ETCA-IV-04"/>
      <sheetName val="ETCA-IV-06 "/>
      <sheetName val="ANEXO A"/>
      <sheetName val="ANEXO B"/>
      <sheetName val="ANEXO C"/>
      <sheetName val="ANEXO MIR"/>
    </sheetNames>
    <sheetDataSet>
      <sheetData sheetId="0"/>
      <sheetData sheetId="1">
        <row r="1">
          <cell r="A1" t="str">
            <v>Comision Estatal del Agua</v>
          </cell>
        </row>
        <row r="3">
          <cell r="A3" t="str">
            <v>Al 31 de Marzo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0.249977111117893"/>
    <pageSetUpPr fitToPage="1"/>
  </sheetPr>
  <dimension ref="A1:H60"/>
  <sheetViews>
    <sheetView tabSelected="1" view="pageBreakPreview" zoomScaleSheetLayoutView="100" workbookViewId="0">
      <selection activeCell="A11" sqref="A11:O11"/>
    </sheetView>
  </sheetViews>
  <sheetFormatPr baseColWidth="10" defaultColWidth="11.28515625" defaultRowHeight="16.5" x14ac:dyDescent="0.3"/>
  <cols>
    <col min="1" max="1" width="51.140625" style="21" customWidth="1"/>
    <col min="2" max="2" width="16" style="21" customWidth="1"/>
    <col min="3" max="3" width="15.7109375" style="21" customWidth="1"/>
    <col min="4" max="4" width="38.7109375" style="21" customWidth="1"/>
    <col min="5" max="5" width="10.28515625" style="21" customWidth="1"/>
    <col min="6" max="6" width="15.28515625" style="21" bestFit="1" customWidth="1"/>
    <col min="7" max="7" width="15.7109375" style="21" customWidth="1"/>
    <col min="8" max="8" width="164.28515625" style="21" customWidth="1"/>
    <col min="9" max="16384" width="11.28515625" style="21"/>
  </cols>
  <sheetData>
    <row r="1" spans="1:7" x14ac:dyDescent="0.3">
      <c r="A1" s="341" t="s">
        <v>423</v>
      </c>
      <c r="B1" s="341"/>
      <c r="C1" s="341"/>
      <c r="D1" s="341"/>
      <c r="E1" s="341"/>
      <c r="F1" s="341"/>
      <c r="G1" s="341"/>
    </row>
    <row r="2" spans="1:7" x14ac:dyDescent="0.3">
      <c r="A2" s="341" t="s">
        <v>7</v>
      </c>
      <c r="B2" s="341"/>
      <c r="C2" s="341"/>
      <c r="D2" s="341"/>
      <c r="E2" s="341"/>
      <c r="F2" s="341"/>
      <c r="G2" s="341"/>
    </row>
    <row r="3" spans="1:7" x14ac:dyDescent="0.3">
      <c r="A3" s="342" t="s">
        <v>427</v>
      </c>
      <c r="B3" s="342"/>
      <c r="C3" s="342"/>
      <c r="D3" s="342"/>
      <c r="E3" s="342"/>
      <c r="F3" s="342"/>
      <c r="G3" s="342"/>
    </row>
    <row r="4" spans="1:7" ht="17.25" thickBot="1" x14ac:dyDescent="0.35">
      <c r="A4" s="343" t="s">
        <v>409</v>
      </c>
      <c r="B4" s="343"/>
      <c r="C4" s="343"/>
      <c r="D4" s="343"/>
      <c r="E4" s="343"/>
      <c r="F4" s="343"/>
      <c r="G4" s="343"/>
    </row>
    <row r="5" spans="1:7" ht="24" customHeight="1" thickBot="1" x14ac:dyDescent="0.35">
      <c r="A5" s="65" t="s">
        <v>8</v>
      </c>
      <c r="B5" s="291">
        <v>2023</v>
      </c>
      <c r="C5" s="291">
        <v>2022</v>
      </c>
      <c r="D5" s="86" t="s">
        <v>9</v>
      </c>
      <c r="E5" s="86"/>
      <c r="F5" s="291">
        <v>2023</v>
      </c>
      <c r="G5" s="291">
        <v>2022</v>
      </c>
    </row>
    <row r="6" spans="1:7" ht="17.25" thickTop="1" x14ac:dyDescent="0.3">
      <c r="A6" s="23"/>
      <c r="B6" s="24"/>
      <c r="C6" s="24"/>
      <c r="D6" s="24"/>
      <c r="E6" s="24"/>
      <c r="F6" s="24"/>
      <c r="G6" s="25"/>
    </row>
    <row r="7" spans="1:7" x14ac:dyDescent="0.3">
      <c r="A7" s="26" t="s">
        <v>10</v>
      </c>
      <c r="B7" s="27"/>
      <c r="C7" s="27"/>
      <c r="D7" s="29" t="s">
        <v>11</v>
      </c>
      <c r="E7" s="29"/>
      <c r="F7" s="27"/>
      <c r="G7" s="30"/>
    </row>
    <row r="8" spans="1:7" x14ac:dyDescent="0.3">
      <c r="A8" s="31" t="s">
        <v>12</v>
      </c>
      <c r="B8" s="32">
        <v>1090458060.23</v>
      </c>
      <c r="C8" s="32">
        <v>957189133.86000001</v>
      </c>
      <c r="D8" s="340" t="s">
        <v>13</v>
      </c>
      <c r="E8" s="340"/>
      <c r="F8" s="32">
        <v>329025953.46999997</v>
      </c>
      <c r="G8" s="34">
        <v>339451808.83999997</v>
      </c>
    </row>
    <row r="9" spans="1:7" x14ac:dyDescent="0.3">
      <c r="A9" s="31" t="s">
        <v>14</v>
      </c>
      <c r="B9" s="32">
        <v>1318431165.23</v>
      </c>
      <c r="C9" s="32">
        <v>1015779646.89</v>
      </c>
      <c r="D9" s="340" t="s">
        <v>15</v>
      </c>
      <c r="E9" s="340"/>
      <c r="F9" s="32">
        <v>1167051.76</v>
      </c>
      <c r="G9" s="34">
        <v>2456972.27</v>
      </c>
    </row>
    <row r="10" spans="1:7" x14ac:dyDescent="0.3">
      <c r="A10" s="31" t="s">
        <v>16</v>
      </c>
      <c r="B10" s="32">
        <v>370852882.21999997</v>
      </c>
      <c r="C10" s="32">
        <v>124199491.26000001</v>
      </c>
      <c r="D10" s="340" t="s">
        <v>17</v>
      </c>
      <c r="E10" s="340"/>
      <c r="F10" s="32">
        <v>0</v>
      </c>
      <c r="G10" s="34">
        <v>0.02</v>
      </c>
    </row>
    <row r="11" spans="1:7" x14ac:dyDescent="0.3">
      <c r="A11" s="31" t="s">
        <v>18</v>
      </c>
      <c r="B11" s="32">
        <v>0</v>
      </c>
      <c r="C11" s="32">
        <v>0</v>
      </c>
      <c r="D11" s="340" t="s">
        <v>19</v>
      </c>
      <c r="E11" s="340"/>
      <c r="F11" s="32">
        <v>0</v>
      </c>
      <c r="G11" s="34">
        <v>0</v>
      </c>
    </row>
    <row r="12" spans="1:7" x14ac:dyDescent="0.3">
      <c r="A12" s="31" t="s">
        <v>20</v>
      </c>
      <c r="B12" s="32">
        <v>4302315.6899999995</v>
      </c>
      <c r="C12" s="32">
        <v>4728154.17</v>
      </c>
      <c r="D12" s="340" t="s">
        <v>21</v>
      </c>
      <c r="E12" s="340"/>
      <c r="F12" s="32">
        <v>0</v>
      </c>
      <c r="G12" s="34">
        <v>0</v>
      </c>
    </row>
    <row r="13" spans="1:7" ht="33" customHeight="1" x14ac:dyDescent="0.3">
      <c r="A13" s="178" t="s">
        <v>22</v>
      </c>
      <c r="B13" s="32">
        <v>-651433483.46000004</v>
      </c>
      <c r="C13" s="32">
        <v>-576044254.09000003</v>
      </c>
      <c r="D13" s="340" t="s">
        <v>23</v>
      </c>
      <c r="E13" s="340"/>
      <c r="F13" s="32">
        <v>0</v>
      </c>
      <c r="G13" s="34">
        <v>0</v>
      </c>
    </row>
    <row r="14" spans="1:7" x14ac:dyDescent="0.3">
      <c r="A14" s="31" t="s">
        <v>24</v>
      </c>
      <c r="B14" s="32">
        <v>0</v>
      </c>
      <c r="C14" s="32">
        <v>0</v>
      </c>
      <c r="D14" s="340" t="s">
        <v>25</v>
      </c>
      <c r="E14" s="340"/>
      <c r="F14" s="32">
        <v>0</v>
      </c>
      <c r="G14" s="34">
        <v>0</v>
      </c>
    </row>
    <row r="15" spans="1:7" x14ac:dyDescent="0.3">
      <c r="A15" s="36"/>
      <c r="B15" s="32"/>
      <c r="C15" s="32"/>
      <c r="D15" s="340" t="s">
        <v>26</v>
      </c>
      <c r="E15" s="340"/>
      <c r="F15" s="32">
        <v>0</v>
      </c>
      <c r="G15" s="34">
        <v>0</v>
      </c>
    </row>
    <row r="16" spans="1:7" x14ac:dyDescent="0.3">
      <c r="A16" s="36"/>
      <c r="B16" s="37"/>
      <c r="C16" s="37"/>
      <c r="D16" s="28"/>
      <c r="E16" s="28"/>
      <c r="F16" s="32"/>
      <c r="G16" s="34"/>
    </row>
    <row r="17" spans="1:7" x14ac:dyDescent="0.3">
      <c r="A17" s="68" t="s">
        <v>27</v>
      </c>
      <c r="B17" s="20">
        <f>SUM(B8:B16)</f>
        <v>2132610939.9099998</v>
      </c>
      <c r="C17" s="20">
        <f>SUM(C8:C16)</f>
        <v>1525852172.0900002</v>
      </c>
      <c r="D17" s="69" t="s">
        <v>28</v>
      </c>
      <c r="E17" s="69"/>
      <c r="F17" s="20">
        <f>SUM(F8:F16)</f>
        <v>330193005.22999996</v>
      </c>
      <c r="G17" s="58">
        <f>SUM(G8:G16)</f>
        <v>341908781.12999994</v>
      </c>
    </row>
    <row r="18" spans="1:7" x14ac:dyDescent="0.3">
      <c r="A18" s="36"/>
      <c r="B18" s="38"/>
      <c r="C18" s="38"/>
      <c r="D18" s="39"/>
      <c r="E18" s="39"/>
      <c r="F18" s="38"/>
      <c r="G18" s="40"/>
    </row>
    <row r="19" spans="1:7" x14ac:dyDescent="0.3">
      <c r="A19" s="26" t="s">
        <v>29</v>
      </c>
      <c r="B19" s="32"/>
      <c r="C19" s="32"/>
      <c r="D19" s="29" t="s">
        <v>30</v>
      </c>
      <c r="E19" s="29"/>
      <c r="F19" s="41"/>
      <c r="G19" s="42"/>
    </row>
    <row r="20" spans="1:7" x14ac:dyDescent="0.3">
      <c r="A20" s="31" t="s">
        <v>31</v>
      </c>
      <c r="B20" s="32">
        <v>0</v>
      </c>
      <c r="C20" s="32">
        <v>0</v>
      </c>
      <c r="D20" s="33" t="s">
        <v>32</v>
      </c>
      <c r="E20" s="33"/>
      <c r="F20" s="32">
        <v>0</v>
      </c>
      <c r="G20" s="34">
        <v>0</v>
      </c>
    </row>
    <row r="21" spans="1:7" x14ac:dyDescent="0.3">
      <c r="A21" s="35" t="s">
        <v>33</v>
      </c>
      <c r="B21" s="32">
        <v>0</v>
      </c>
      <c r="C21" s="32">
        <v>0</v>
      </c>
      <c r="D21" s="280" t="s">
        <v>34</v>
      </c>
      <c r="E21" s="280"/>
      <c r="F21" s="32">
        <v>0</v>
      </c>
      <c r="G21" s="34">
        <v>0</v>
      </c>
    </row>
    <row r="22" spans="1:7" ht="16.5" customHeight="1" x14ac:dyDescent="0.3">
      <c r="A22" s="177" t="s">
        <v>35</v>
      </c>
      <c r="B22" s="32">
        <v>651618096.12</v>
      </c>
      <c r="C22" s="32">
        <v>846845581.82000005</v>
      </c>
      <c r="D22" s="33" t="s">
        <v>36</v>
      </c>
      <c r="E22" s="33"/>
      <c r="F22" s="32">
        <v>213805933.16</v>
      </c>
      <c r="G22" s="34">
        <v>244739411.93000001</v>
      </c>
    </row>
    <row r="23" spans="1:7" ht="16.5" customHeight="1" x14ac:dyDescent="0.3">
      <c r="A23" s="31" t="s">
        <v>37</v>
      </c>
      <c r="B23" s="32">
        <v>2242808132.9000001</v>
      </c>
      <c r="C23" s="32">
        <v>118915902.70000002</v>
      </c>
      <c r="D23" s="33" t="s">
        <v>38</v>
      </c>
      <c r="E23" s="33"/>
      <c r="F23" s="32">
        <v>0</v>
      </c>
      <c r="G23" s="34">
        <v>0</v>
      </c>
    </row>
    <row r="24" spans="1:7" ht="33" customHeight="1" x14ac:dyDescent="0.3">
      <c r="A24" s="179" t="s">
        <v>39</v>
      </c>
      <c r="B24" s="32">
        <v>140428218.61000001</v>
      </c>
      <c r="C24" s="32">
        <v>4350428.2200000007</v>
      </c>
      <c r="D24" s="340" t="s">
        <v>40</v>
      </c>
      <c r="E24" s="340"/>
      <c r="F24" s="32">
        <v>0</v>
      </c>
      <c r="G24" s="34">
        <v>0</v>
      </c>
    </row>
    <row r="25" spans="1:7" x14ac:dyDescent="0.3">
      <c r="A25" s="35" t="s">
        <v>41</v>
      </c>
      <c r="B25" s="32">
        <v>4470875.2200000007</v>
      </c>
      <c r="C25" s="32">
        <v>-126979125.42</v>
      </c>
      <c r="D25" s="33" t="s">
        <v>42</v>
      </c>
      <c r="E25" s="33"/>
      <c r="F25" s="32">
        <v>736001839.13</v>
      </c>
      <c r="G25" s="34">
        <v>97044277.569999993</v>
      </c>
    </row>
    <row r="26" spans="1:7" x14ac:dyDescent="0.3">
      <c r="A26" s="31" t="s">
        <v>43</v>
      </c>
      <c r="B26" s="32">
        <v>-137053624.98000002</v>
      </c>
      <c r="C26" s="32">
        <v>3996924.4899999998</v>
      </c>
      <c r="D26" s="33"/>
      <c r="E26" s="33"/>
      <c r="F26" s="32"/>
      <c r="G26" s="34"/>
    </row>
    <row r="27" spans="1:7" x14ac:dyDescent="0.3">
      <c r="A27" s="35" t="s">
        <v>44</v>
      </c>
      <c r="B27" s="32">
        <v>3994359.4899999998</v>
      </c>
      <c r="C27" s="32">
        <v>0</v>
      </c>
      <c r="F27" s="32"/>
      <c r="G27" s="34"/>
    </row>
    <row r="28" spans="1:7" x14ac:dyDescent="0.3">
      <c r="A28" s="31" t="s">
        <v>45</v>
      </c>
      <c r="B28" s="32">
        <v>0</v>
      </c>
      <c r="C28" s="32">
        <v>0</v>
      </c>
      <c r="F28" s="41"/>
      <c r="G28" s="42"/>
    </row>
    <row r="29" spans="1:7" x14ac:dyDescent="0.3">
      <c r="A29" s="43"/>
      <c r="B29" s="32"/>
      <c r="C29" s="32"/>
      <c r="F29" s="41"/>
      <c r="G29" s="42"/>
    </row>
    <row r="30" spans="1:7" x14ac:dyDescent="0.3">
      <c r="A30" s="68" t="s">
        <v>46</v>
      </c>
      <c r="B30" s="20">
        <f>SUM(B20:B28)</f>
        <v>2906266057.3599997</v>
      </c>
      <c r="C30" s="20">
        <f>SUM(C20:C28)</f>
        <v>847129711.81000018</v>
      </c>
      <c r="D30" s="70" t="s">
        <v>47</v>
      </c>
      <c r="E30" s="70"/>
      <c r="F30" s="20">
        <f>SUM(F20:F28)</f>
        <v>949807772.28999996</v>
      </c>
      <c r="G30" s="58">
        <f>SUM(G20:G28)</f>
        <v>341783689.5</v>
      </c>
    </row>
    <row r="31" spans="1:7" x14ac:dyDescent="0.3">
      <c r="A31" s="43"/>
      <c r="B31" s="32"/>
      <c r="C31" s="32"/>
      <c r="F31" s="37"/>
      <c r="G31" s="44"/>
    </row>
    <row r="32" spans="1:7" x14ac:dyDescent="0.3">
      <c r="A32" s="68" t="s">
        <v>48</v>
      </c>
      <c r="B32" s="20">
        <f>B30+B17</f>
        <v>5038876997.2699995</v>
      </c>
      <c r="C32" s="20">
        <f>C30+C17</f>
        <v>2372981883.9000006</v>
      </c>
      <c r="D32" s="70" t="s">
        <v>49</v>
      </c>
      <c r="E32" s="70"/>
      <c r="F32" s="20">
        <f>F30+F17</f>
        <v>1280000777.52</v>
      </c>
      <c r="G32" s="58">
        <f>G30+G17</f>
        <v>683692470.62999988</v>
      </c>
    </row>
    <row r="33" spans="1:7" x14ac:dyDescent="0.3">
      <c r="A33" s="36"/>
      <c r="B33" s="45"/>
      <c r="C33" s="45"/>
      <c r="F33" s="41"/>
      <c r="G33" s="42"/>
    </row>
    <row r="34" spans="1:7" x14ac:dyDescent="0.3">
      <c r="A34" s="36"/>
      <c r="B34" s="32"/>
      <c r="C34" s="32"/>
      <c r="D34" s="46" t="s">
        <v>50</v>
      </c>
      <c r="E34" s="46"/>
      <c r="F34" s="37"/>
      <c r="G34" s="44"/>
    </row>
    <row r="35" spans="1:7" x14ac:dyDescent="0.3">
      <c r="A35" s="36"/>
      <c r="B35" s="37"/>
      <c r="C35" s="37"/>
      <c r="D35" s="70" t="s">
        <v>51</v>
      </c>
      <c r="E35" s="70"/>
      <c r="F35" s="59">
        <f>SUM(F36:F38)</f>
        <v>71807553.039999992</v>
      </c>
      <c r="G35" s="60">
        <f>SUM(G36:G38)</f>
        <v>71707551.039999992</v>
      </c>
    </row>
    <row r="36" spans="1:7" x14ac:dyDescent="0.3">
      <c r="A36" s="36"/>
      <c r="B36" s="37"/>
      <c r="C36" s="37"/>
      <c r="D36" s="33" t="s">
        <v>52</v>
      </c>
      <c r="E36" s="33"/>
      <c r="F36" s="32">
        <v>71807553.039999992</v>
      </c>
      <c r="G36" s="34">
        <v>71707551.039999992</v>
      </c>
    </row>
    <row r="37" spans="1:7" x14ac:dyDescent="0.3">
      <c r="A37" s="36"/>
      <c r="B37" s="37"/>
      <c r="C37" s="37"/>
      <c r="D37" s="33" t="s">
        <v>53</v>
      </c>
      <c r="E37" s="33"/>
      <c r="F37" s="32">
        <v>0</v>
      </c>
      <c r="G37" s="34"/>
    </row>
    <row r="38" spans="1:7" ht="33" x14ac:dyDescent="0.3">
      <c r="A38" s="36"/>
      <c r="B38" s="37"/>
      <c r="C38" s="37"/>
      <c r="D38" s="33" t="s">
        <v>54</v>
      </c>
      <c r="E38" s="33"/>
      <c r="F38" s="32"/>
      <c r="G38" s="34">
        <v>0</v>
      </c>
    </row>
    <row r="39" spans="1:7" x14ac:dyDescent="0.3">
      <c r="A39" s="43"/>
      <c r="B39" s="38"/>
      <c r="C39" s="38"/>
      <c r="D39" s="70" t="s">
        <v>55</v>
      </c>
      <c r="E39" s="70"/>
      <c r="F39" s="59">
        <f>SUM(F40:F44)</f>
        <v>3687068666.71</v>
      </c>
      <c r="G39" s="60">
        <f>SUM(G40:G44)</f>
        <v>1617581862.2300003</v>
      </c>
    </row>
    <row r="40" spans="1:7" x14ac:dyDescent="0.3">
      <c r="A40" s="43"/>
      <c r="B40" s="38"/>
      <c r="C40" s="38"/>
      <c r="D40" s="33" t="s">
        <v>56</v>
      </c>
      <c r="E40" s="33"/>
      <c r="F40" s="32">
        <v>2338823422.6500001</v>
      </c>
      <c r="G40" s="34">
        <v>1397815833.8500001</v>
      </c>
    </row>
    <row r="41" spans="1:7" x14ac:dyDescent="0.3">
      <c r="A41" s="43"/>
      <c r="B41" s="38"/>
      <c r="C41" s="38"/>
      <c r="D41" s="33" t="s">
        <v>57</v>
      </c>
      <c r="E41" s="33"/>
      <c r="F41" s="32">
        <v>1969257745.78</v>
      </c>
      <c r="G41" s="34">
        <v>571441911.93000007</v>
      </c>
    </row>
    <row r="42" spans="1:7" x14ac:dyDescent="0.3">
      <c r="A42" s="36"/>
      <c r="B42" s="37"/>
      <c r="C42" s="37"/>
      <c r="D42" s="33" t="s">
        <v>58</v>
      </c>
      <c r="E42" s="33"/>
      <c r="F42" s="32">
        <v>0</v>
      </c>
      <c r="G42" s="34">
        <v>0</v>
      </c>
    </row>
    <row r="43" spans="1:7" x14ac:dyDescent="0.3">
      <c r="A43" s="36"/>
      <c r="B43" s="37"/>
      <c r="C43" s="37"/>
      <c r="D43" s="33" t="s">
        <v>59</v>
      </c>
      <c r="E43" s="33"/>
      <c r="F43" s="32"/>
      <c r="G43" s="34">
        <v>0</v>
      </c>
    </row>
    <row r="44" spans="1:7" ht="33" x14ac:dyDescent="0.3">
      <c r="A44" s="36"/>
      <c r="B44" s="37"/>
      <c r="C44" s="37"/>
      <c r="D44" s="33" t="s">
        <v>60</v>
      </c>
      <c r="E44" s="33"/>
      <c r="F44" s="32">
        <v>-621012501.72000003</v>
      </c>
      <c r="G44" s="34">
        <v>-351675883.55000001</v>
      </c>
    </row>
    <row r="45" spans="1:7" ht="33" x14ac:dyDescent="0.3">
      <c r="A45" s="36"/>
      <c r="B45" s="37"/>
      <c r="C45" s="37"/>
      <c r="D45" s="71" t="s">
        <v>61</v>
      </c>
      <c r="E45" s="71"/>
      <c r="F45" s="61">
        <f>SUM(F46:F47)</f>
        <v>0</v>
      </c>
      <c r="G45" s="62">
        <f>SUM(G46:G47)</f>
        <v>0</v>
      </c>
    </row>
    <row r="46" spans="1:7" x14ac:dyDescent="0.3">
      <c r="A46" s="31"/>
      <c r="B46" s="37"/>
      <c r="C46" s="37"/>
      <c r="D46" s="33" t="s">
        <v>62</v>
      </c>
      <c r="E46" s="33"/>
      <c r="F46" s="32"/>
      <c r="G46" s="34">
        <v>0</v>
      </c>
    </row>
    <row r="47" spans="1:7" ht="33" x14ac:dyDescent="0.3">
      <c r="A47" s="47"/>
      <c r="B47" s="48"/>
      <c r="C47" s="48"/>
      <c r="D47" s="33" t="s">
        <v>63</v>
      </c>
      <c r="E47" s="33"/>
      <c r="F47" s="32">
        <v>0</v>
      </c>
      <c r="G47" s="34"/>
    </row>
    <row r="48" spans="1:7" x14ac:dyDescent="0.3">
      <c r="A48" s="36"/>
      <c r="B48" s="48"/>
      <c r="C48" s="48"/>
      <c r="D48" s="49"/>
      <c r="E48" s="49"/>
      <c r="F48" s="48"/>
      <c r="G48" s="50"/>
    </row>
    <row r="49" spans="1:8" x14ac:dyDescent="0.3">
      <c r="A49" s="31"/>
      <c r="B49" s="48"/>
      <c r="C49" s="48"/>
      <c r="D49" s="70" t="s">
        <v>64</v>
      </c>
      <c r="E49" s="70"/>
      <c r="F49" s="63">
        <f>F45+F39+F35</f>
        <v>3758876219.75</v>
      </c>
      <c r="G49" s="64">
        <f>G45+G39+G35</f>
        <v>1689289413.2700002</v>
      </c>
    </row>
    <row r="50" spans="1:8" x14ac:dyDescent="0.3">
      <c r="A50" s="47"/>
      <c r="B50" s="48"/>
      <c r="C50" s="48"/>
      <c r="D50" s="39"/>
      <c r="E50" s="39"/>
      <c r="F50" s="51"/>
      <c r="G50" s="52"/>
    </row>
    <row r="51" spans="1:8" ht="33" x14ac:dyDescent="0.3">
      <c r="A51" s="36"/>
      <c r="D51" s="70" t="s">
        <v>65</v>
      </c>
      <c r="E51" s="70"/>
      <c r="F51" s="63">
        <f>F49+F32</f>
        <v>5038876997.2700005</v>
      </c>
      <c r="G51" s="64">
        <f>G49+G32</f>
        <v>2372981883.9000001</v>
      </c>
      <c r="H51" s="278" t="str">
        <f>IF($B$32=$F$51,"","VALOR INCORRECTO!! TOTAL DE ACTIVOS TIENE QUE SER IGUAL AL TOTAL DE LA SUMA DE PASIVO Y HACIENDA")</f>
        <v/>
      </c>
    </row>
    <row r="52" spans="1:8" ht="17.25" thickBot="1" x14ac:dyDescent="0.35">
      <c r="A52" s="53"/>
      <c r="B52" s="54"/>
      <c r="C52" s="54"/>
      <c r="D52" s="55"/>
      <c r="E52" s="55"/>
      <c r="F52" s="56"/>
      <c r="G52" s="57"/>
      <c r="H52" s="278" t="str">
        <f>IF($C$32=$G$51,"","VALOR INCORRECTO!! TOTAL DE ACTIVOS TIENE QUE SER IGUAL AL TOTAL DE LA SUMA DE PASIVO Y HCIENDA")</f>
        <v/>
      </c>
    </row>
    <row r="53" spans="1:8" x14ac:dyDescent="0.3">
      <c r="A53" s="21" t="s">
        <v>66</v>
      </c>
      <c r="B53" s="48"/>
      <c r="C53" s="48"/>
      <c r="F53" s="335"/>
      <c r="G53" s="48"/>
      <c r="H53" s="278"/>
    </row>
    <row r="54" spans="1:8" x14ac:dyDescent="0.3">
      <c r="B54" s="48"/>
      <c r="C54" s="48"/>
      <c r="F54" s="48"/>
      <c r="G54" s="48"/>
      <c r="H54" s="278"/>
    </row>
    <row r="55" spans="1:8" x14ac:dyDescent="0.3">
      <c r="B55" s="48"/>
      <c r="C55" s="48"/>
      <c r="F55" s="172"/>
      <c r="G55" s="172"/>
      <c r="H55" s="278"/>
    </row>
    <row r="56" spans="1:8" x14ac:dyDescent="0.3">
      <c r="B56" s="48"/>
      <c r="C56" s="48"/>
      <c r="F56" s="172"/>
      <c r="G56" s="172"/>
      <c r="H56" s="278"/>
    </row>
    <row r="57" spans="1:8" x14ac:dyDescent="0.3">
      <c r="B57" s="48"/>
      <c r="C57" s="48"/>
      <c r="F57" s="172"/>
      <c r="G57" s="172"/>
      <c r="H57" s="278"/>
    </row>
    <row r="60" spans="1:8" x14ac:dyDescent="0.3">
      <c r="B60" s="66"/>
      <c r="C60" s="67" t="s">
        <v>67</v>
      </c>
    </row>
  </sheetData>
  <sheetProtection formatColumns="0" formatRows="0" insertHyperlinks="0"/>
  <mergeCells count="13">
    <mergeCell ref="D8:E8"/>
    <mergeCell ref="D9:E9"/>
    <mergeCell ref="D10:E10"/>
    <mergeCell ref="D11:E11"/>
    <mergeCell ref="A1:G1"/>
    <mergeCell ref="A2:G2"/>
    <mergeCell ref="A3:G3"/>
    <mergeCell ref="A4:G4"/>
    <mergeCell ref="D12:E12"/>
    <mergeCell ref="D13:E13"/>
    <mergeCell ref="D14:E14"/>
    <mergeCell ref="D15:E15"/>
    <mergeCell ref="D24:E24"/>
  </mergeCells>
  <printOptions horizontalCentered="1"/>
  <pageMargins left="0.27559055118110237" right="0.15748031496062992" top="0.39370078740157483" bottom="0.51181102362204722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K20"/>
  <sheetViews>
    <sheetView view="pageBreakPreview" zoomScaleSheetLayoutView="100" workbookViewId="0">
      <selection activeCell="A11" sqref="A11:O11"/>
    </sheetView>
  </sheetViews>
  <sheetFormatPr baseColWidth="10" defaultColWidth="11.42578125" defaultRowHeight="15" x14ac:dyDescent="0.25"/>
  <cols>
    <col min="1" max="1" width="23.5703125" customWidth="1"/>
  </cols>
  <sheetData>
    <row r="1" spans="1:11" ht="15.75" x14ac:dyDescent="0.25">
      <c r="A1" s="344" t="str">
        <f>'ETCA-I-01'!A1:G1</f>
        <v>Comision Estatal del Agua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5.75" customHeight="1" x14ac:dyDescent="0.25">
      <c r="A2" s="341" t="s">
        <v>330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1" ht="15.75" customHeight="1" x14ac:dyDescent="0.25">
      <c r="A3" s="401" t="str">
        <f>'ETCA-I-09'!A3:I3</f>
        <v>Del 01 de Enero al 31 de Diciembre de 2023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</row>
    <row r="4" spans="1:11" ht="15.75" thickBot="1" x14ac:dyDescent="0.3">
      <c r="A4" s="402" t="s">
        <v>69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</row>
    <row r="5" spans="1:11" ht="115.5" thickBot="1" x14ac:dyDescent="0.3">
      <c r="A5" s="236" t="s">
        <v>331</v>
      </c>
      <c r="B5" s="237" t="s">
        <v>332</v>
      </c>
      <c r="C5" s="237" t="s">
        <v>333</v>
      </c>
      <c r="D5" s="237" t="s">
        <v>334</v>
      </c>
      <c r="E5" s="237" t="s">
        <v>335</v>
      </c>
      <c r="F5" s="237" t="s">
        <v>336</v>
      </c>
      <c r="G5" s="237" t="s">
        <v>337</v>
      </c>
      <c r="H5" s="237" t="s">
        <v>338</v>
      </c>
      <c r="I5" s="287" t="s">
        <v>429</v>
      </c>
      <c r="J5" s="287" t="s">
        <v>430</v>
      </c>
      <c r="K5" s="287" t="s">
        <v>431</v>
      </c>
    </row>
    <row r="6" spans="1:11" x14ac:dyDescent="0.25">
      <c r="A6" s="229"/>
      <c r="B6" s="231"/>
      <c r="C6" s="231"/>
      <c r="D6" s="231"/>
      <c r="E6" s="231"/>
      <c r="F6" s="231"/>
      <c r="G6" s="231"/>
      <c r="H6" s="231"/>
      <c r="I6" s="231"/>
      <c r="J6" s="231"/>
      <c r="K6" s="231"/>
    </row>
    <row r="7" spans="1:11" ht="25.5" x14ac:dyDescent="0.25">
      <c r="A7" s="238" t="s">
        <v>339</v>
      </c>
      <c r="B7" s="331">
        <f t="shared" ref="B7:J7" si="0">B8+B9+B10+B11</f>
        <v>43287</v>
      </c>
      <c r="C7" s="331">
        <f t="shared" si="0"/>
        <v>44762</v>
      </c>
      <c r="D7" s="331">
        <f t="shared" si="0"/>
        <v>45199</v>
      </c>
      <c r="E7" s="253">
        <f t="shared" si="0"/>
        <v>730652659.5</v>
      </c>
      <c r="F7" s="253">
        <f t="shared" si="0"/>
        <v>240</v>
      </c>
      <c r="G7" s="253">
        <f t="shared" si="0"/>
        <v>4673744.03</v>
      </c>
      <c r="H7" s="253">
        <f t="shared" si="0"/>
        <v>4673744.03</v>
      </c>
      <c r="I7" s="253">
        <f t="shared" si="0"/>
        <v>74394563.379999995</v>
      </c>
      <c r="J7" s="253">
        <f t="shared" si="0"/>
        <v>74394563.379999995</v>
      </c>
      <c r="K7" s="253">
        <f>E7-J7</f>
        <v>656258096.12</v>
      </c>
    </row>
    <row r="8" spans="1:11" x14ac:dyDescent="0.25">
      <c r="A8" s="239" t="s">
        <v>340</v>
      </c>
      <c r="B8" s="331">
        <v>43287</v>
      </c>
      <c r="C8" s="331">
        <v>44762</v>
      </c>
      <c r="D8" s="331">
        <v>45199</v>
      </c>
      <c r="E8" s="254">
        <v>730652659.5</v>
      </c>
      <c r="F8" s="254">
        <v>240</v>
      </c>
      <c r="G8" s="254">
        <v>4673744.03</v>
      </c>
      <c r="H8" s="254">
        <v>4673744.03</v>
      </c>
      <c r="I8" s="254">
        <v>74394563.379999995</v>
      </c>
      <c r="J8" s="254">
        <v>74394563.379999995</v>
      </c>
      <c r="K8" s="253">
        <f>E8-J8</f>
        <v>656258096.12</v>
      </c>
    </row>
    <row r="9" spans="1:11" x14ac:dyDescent="0.25">
      <c r="A9" s="239" t="s">
        <v>341</v>
      </c>
      <c r="B9" s="254">
        <v>0</v>
      </c>
      <c r="C9" s="254"/>
      <c r="D9" s="254"/>
      <c r="E9" s="254">
        <v>0</v>
      </c>
      <c r="F9" s="254"/>
      <c r="G9" s="254"/>
      <c r="H9" s="254"/>
      <c r="I9" s="254"/>
      <c r="J9" s="254">
        <v>0</v>
      </c>
      <c r="K9" s="253">
        <f t="shared" ref="K9:K11" si="1">E9-J9</f>
        <v>0</v>
      </c>
    </row>
    <row r="10" spans="1:11" x14ac:dyDescent="0.25">
      <c r="A10" s="239" t="s">
        <v>342</v>
      </c>
      <c r="B10" s="254">
        <v>0</v>
      </c>
      <c r="C10" s="254"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v>0</v>
      </c>
      <c r="I10" s="254">
        <v>0</v>
      </c>
      <c r="J10" s="254">
        <v>0</v>
      </c>
      <c r="K10" s="253">
        <f t="shared" si="1"/>
        <v>0</v>
      </c>
    </row>
    <row r="11" spans="1:11" x14ac:dyDescent="0.25">
      <c r="A11" s="239" t="s">
        <v>343</v>
      </c>
      <c r="B11" s="254">
        <v>0</v>
      </c>
      <c r="C11" s="254"/>
      <c r="D11" s="254"/>
      <c r="E11" s="254">
        <v>0</v>
      </c>
      <c r="F11" s="254"/>
      <c r="G11" s="254"/>
      <c r="H11" s="254"/>
      <c r="I11" s="254"/>
      <c r="J11" s="254">
        <v>0</v>
      </c>
      <c r="K11" s="253">
        <f t="shared" si="1"/>
        <v>0</v>
      </c>
    </row>
    <row r="12" spans="1:11" x14ac:dyDescent="0.25">
      <c r="A12" s="230"/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1:11" ht="25.5" x14ac:dyDescent="0.25">
      <c r="A13" s="238" t="s">
        <v>344</v>
      </c>
      <c r="B13" s="253">
        <f t="shared" ref="B13:J13" si="2">B14+B15+B16+B17</f>
        <v>0</v>
      </c>
      <c r="C13" s="253">
        <f t="shared" si="2"/>
        <v>0</v>
      </c>
      <c r="D13" s="253">
        <f t="shared" si="2"/>
        <v>0</v>
      </c>
      <c r="E13" s="253">
        <f t="shared" si="2"/>
        <v>0</v>
      </c>
      <c r="F13" s="253">
        <f t="shared" si="2"/>
        <v>0</v>
      </c>
      <c r="G13" s="253">
        <f t="shared" si="2"/>
        <v>0</v>
      </c>
      <c r="H13" s="253">
        <f t="shared" si="2"/>
        <v>0</v>
      </c>
      <c r="I13" s="253">
        <f t="shared" si="2"/>
        <v>0</v>
      </c>
      <c r="J13" s="253">
        <f t="shared" si="2"/>
        <v>0</v>
      </c>
      <c r="K13" s="253">
        <f>E13-J13</f>
        <v>0</v>
      </c>
    </row>
    <row r="14" spans="1:11" x14ac:dyDescent="0.25">
      <c r="A14" s="239" t="s">
        <v>345</v>
      </c>
      <c r="B14" s="254">
        <v>0</v>
      </c>
      <c r="C14" s="254"/>
      <c r="D14" s="254"/>
      <c r="E14" s="254">
        <v>0</v>
      </c>
      <c r="F14" s="254"/>
      <c r="G14" s="254"/>
      <c r="H14" s="254"/>
      <c r="I14" s="254"/>
      <c r="J14" s="254"/>
      <c r="K14" s="253">
        <f t="shared" ref="K14:K17" si="3">E14-J14</f>
        <v>0</v>
      </c>
    </row>
    <row r="15" spans="1:11" x14ac:dyDescent="0.25">
      <c r="A15" s="239" t="s">
        <v>346</v>
      </c>
      <c r="B15" s="254">
        <v>0</v>
      </c>
      <c r="C15" s="254"/>
      <c r="D15" s="254">
        <v>0</v>
      </c>
      <c r="E15" s="254">
        <v>0</v>
      </c>
      <c r="F15" s="254">
        <v>0</v>
      </c>
      <c r="G15" s="254">
        <v>0</v>
      </c>
      <c r="H15" s="254">
        <v>0</v>
      </c>
      <c r="I15" s="254">
        <v>0</v>
      </c>
      <c r="J15" s="254">
        <v>0</v>
      </c>
      <c r="K15" s="253">
        <f t="shared" si="3"/>
        <v>0</v>
      </c>
    </row>
    <row r="16" spans="1:11" x14ac:dyDescent="0.25">
      <c r="A16" s="239" t="s">
        <v>347</v>
      </c>
      <c r="B16" s="254">
        <v>0</v>
      </c>
      <c r="C16" s="254">
        <v>0</v>
      </c>
      <c r="D16" s="254"/>
      <c r="E16" s="254">
        <v>0</v>
      </c>
      <c r="F16" s="254"/>
      <c r="G16" s="254"/>
      <c r="H16" s="254"/>
      <c r="I16" s="254"/>
      <c r="J16" s="254"/>
      <c r="K16" s="253">
        <f t="shared" si="3"/>
        <v>0</v>
      </c>
    </row>
    <row r="17" spans="1:11" x14ac:dyDescent="0.25">
      <c r="A17" s="239" t="s">
        <v>348</v>
      </c>
      <c r="B17" s="254">
        <v>0</v>
      </c>
      <c r="C17" s="254"/>
      <c r="D17" s="254"/>
      <c r="E17" s="254">
        <v>0</v>
      </c>
      <c r="F17" s="254"/>
      <c r="G17" s="254"/>
      <c r="H17" s="254"/>
      <c r="I17" s="254"/>
      <c r="J17" s="254"/>
      <c r="K17" s="253">
        <f t="shared" si="3"/>
        <v>0</v>
      </c>
    </row>
    <row r="18" spans="1:11" x14ac:dyDescent="0.25">
      <c r="A18" s="230"/>
      <c r="B18" s="253">
        <v>0</v>
      </c>
      <c r="C18" s="253"/>
      <c r="D18" s="253"/>
      <c r="E18" s="253"/>
      <c r="F18" s="253"/>
      <c r="G18" s="253"/>
      <c r="H18" s="253"/>
      <c r="I18" s="253"/>
      <c r="J18" s="253"/>
      <c r="K18" s="253"/>
    </row>
    <row r="19" spans="1:11" ht="38.25" x14ac:dyDescent="0.25">
      <c r="A19" s="238" t="s">
        <v>349</v>
      </c>
      <c r="B19" s="332">
        <f>B7+B13</f>
        <v>43287</v>
      </c>
      <c r="C19" s="332">
        <f t="shared" ref="C19:J19" si="4">C7+C13</f>
        <v>44762</v>
      </c>
      <c r="D19" s="332">
        <f t="shared" si="4"/>
        <v>45199</v>
      </c>
      <c r="E19" s="253">
        <f t="shared" si="4"/>
        <v>730652659.5</v>
      </c>
      <c r="F19" s="253">
        <f t="shared" si="4"/>
        <v>240</v>
      </c>
      <c r="G19" s="253">
        <f t="shared" si="4"/>
        <v>4673744.03</v>
      </c>
      <c r="H19" s="253">
        <f t="shared" si="4"/>
        <v>4673744.03</v>
      </c>
      <c r="I19" s="253">
        <f t="shared" si="4"/>
        <v>74394563.379999995</v>
      </c>
      <c r="J19" s="253">
        <f t="shared" si="4"/>
        <v>74394563.379999995</v>
      </c>
      <c r="K19" s="253">
        <f>E19-J19</f>
        <v>656258096.12</v>
      </c>
    </row>
    <row r="20" spans="1:11" ht="15.75" thickBot="1" x14ac:dyDescent="0.3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41"/>
    </row>
  </sheetData>
  <mergeCells count="4">
    <mergeCell ref="A1:K1"/>
    <mergeCell ref="A2:K2"/>
    <mergeCell ref="A3:K3"/>
    <mergeCell ref="A4:K4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9994-531A-4743-B78A-C839F29E7695}">
  <sheetPr>
    <tabColor theme="0" tint="-0.249977111117893"/>
    <pageSetUpPr fitToPage="1"/>
  </sheetPr>
  <dimension ref="A1:I30"/>
  <sheetViews>
    <sheetView topLeftCell="A4" workbookViewId="0">
      <selection activeCell="A11" sqref="A11:O11"/>
    </sheetView>
  </sheetViews>
  <sheetFormatPr baseColWidth="10" defaultColWidth="11.28515625" defaultRowHeight="16.5" x14ac:dyDescent="0.3"/>
  <cols>
    <col min="1" max="1" width="18.85546875" style="3" customWidth="1"/>
    <col min="2" max="7" width="11.28515625" style="3"/>
    <col min="8" max="8" width="12.140625" style="3" customWidth="1"/>
    <col min="9" max="9" width="16.7109375" style="3" customWidth="1"/>
    <col min="10" max="16384" width="11.28515625" style="3"/>
  </cols>
  <sheetData>
    <row r="1" spans="1:9" x14ac:dyDescent="0.3">
      <c r="A1" s="414" t="str">
        <f>'[5]ETCA-I-01'!A1:G1</f>
        <v>Comision Estatal del Agua</v>
      </c>
      <c r="B1" s="414"/>
      <c r="C1" s="414"/>
      <c r="D1" s="414"/>
      <c r="E1" s="414"/>
      <c r="F1" s="414"/>
      <c r="G1" s="414"/>
      <c r="H1" s="414"/>
      <c r="I1" s="414"/>
    </row>
    <row r="2" spans="1:9" x14ac:dyDescent="0.3">
      <c r="A2" s="415" t="s">
        <v>5</v>
      </c>
      <c r="B2" s="415"/>
      <c r="C2" s="415"/>
      <c r="D2" s="415"/>
      <c r="E2" s="415"/>
      <c r="F2" s="415"/>
      <c r="G2" s="415"/>
      <c r="H2" s="415"/>
      <c r="I2" s="415"/>
    </row>
    <row r="3" spans="1:9" x14ac:dyDescent="0.3">
      <c r="A3" s="364" t="str">
        <f>'[5]ETCA-I-01'!A3:G3</f>
        <v>Al 31 de Marzo de 2023</v>
      </c>
      <c r="B3" s="364"/>
      <c r="C3" s="364"/>
      <c r="D3" s="364"/>
      <c r="E3" s="364"/>
      <c r="F3" s="364"/>
      <c r="G3" s="364"/>
      <c r="H3" s="364"/>
      <c r="I3" s="364"/>
    </row>
    <row r="4" spans="1:9" ht="18" customHeight="1" thickBot="1" x14ac:dyDescent="0.35">
      <c r="A4" s="5"/>
      <c r="B4" s="416" t="s">
        <v>406</v>
      </c>
      <c r="C4" s="416"/>
      <c r="D4" s="416"/>
      <c r="E4" s="416"/>
      <c r="F4" s="416"/>
      <c r="G4" s="416"/>
      <c r="H4" s="159"/>
      <c r="I4" s="5"/>
    </row>
    <row r="5" spans="1:9" x14ac:dyDescent="0.3">
      <c r="A5" s="6"/>
      <c r="B5" s="7"/>
      <c r="C5" s="7"/>
      <c r="D5" s="7"/>
      <c r="E5" s="7"/>
      <c r="F5" s="7"/>
      <c r="G5" s="7"/>
      <c r="H5" s="7"/>
      <c r="I5" s="8"/>
    </row>
    <row r="6" spans="1:9" x14ac:dyDescent="0.3">
      <c r="A6" s="9"/>
      <c r="B6" s="10"/>
      <c r="C6" s="10"/>
      <c r="D6" s="10"/>
      <c r="E6" s="10"/>
      <c r="F6" s="10"/>
      <c r="G6" s="10"/>
      <c r="H6" s="10"/>
      <c r="I6" s="11"/>
    </row>
    <row r="7" spans="1:9" x14ac:dyDescent="0.3">
      <c r="A7" s="12" t="s">
        <v>350</v>
      </c>
      <c r="B7" s="10"/>
      <c r="C7" s="10"/>
      <c r="D7" s="10"/>
      <c r="E7" s="10"/>
      <c r="F7" s="10"/>
      <c r="G7" s="10"/>
      <c r="H7" s="10"/>
      <c r="I7" s="11"/>
    </row>
    <row r="8" spans="1:9" x14ac:dyDescent="0.3">
      <c r="A8" s="12"/>
      <c r="B8" s="10"/>
      <c r="C8" s="10"/>
      <c r="D8" s="10"/>
      <c r="E8" s="10"/>
      <c r="F8" s="10"/>
      <c r="G8" s="10"/>
      <c r="H8" s="10"/>
      <c r="I8" s="11"/>
    </row>
    <row r="9" spans="1:9" ht="15" customHeight="1" thickBot="1" x14ac:dyDescent="0.35">
      <c r="A9" s="14"/>
      <c r="B9" s="1"/>
      <c r="C9" s="15"/>
      <c r="D9" s="15"/>
      <c r="E9" s="15"/>
      <c r="F9" s="15"/>
      <c r="G9" s="15"/>
      <c r="H9" s="15"/>
      <c r="I9" s="2"/>
    </row>
    <row r="10" spans="1:9" ht="15" customHeight="1" x14ac:dyDescent="0.3">
      <c r="A10" s="12" t="s">
        <v>351</v>
      </c>
      <c r="B10" s="10"/>
      <c r="C10" s="13"/>
      <c r="D10" s="13"/>
      <c r="E10" s="13"/>
      <c r="F10" s="13"/>
      <c r="G10" s="13"/>
      <c r="H10" s="13"/>
      <c r="I10" s="11"/>
    </row>
    <row r="11" spans="1:9" ht="15" customHeight="1" x14ac:dyDescent="0.3">
      <c r="A11" s="9"/>
      <c r="B11" s="10"/>
      <c r="I11" s="11"/>
    </row>
    <row r="12" spans="1:9" ht="17.25" thickBot="1" x14ac:dyDescent="0.35">
      <c r="A12" s="14"/>
      <c r="B12" s="1"/>
      <c r="C12" s="1"/>
      <c r="D12" s="1"/>
      <c r="E12" s="1"/>
      <c r="F12" s="1"/>
      <c r="G12" s="1"/>
      <c r="H12" s="1"/>
      <c r="I12" s="2"/>
    </row>
    <row r="13" spans="1:9" x14ac:dyDescent="0.3">
      <c r="A13" s="9"/>
      <c r="B13" s="10"/>
      <c r="C13" s="10"/>
      <c r="D13" s="10"/>
      <c r="E13" s="10"/>
      <c r="F13" s="10"/>
      <c r="G13" s="10"/>
      <c r="H13" s="10"/>
      <c r="I13" s="11"/>
    </row>
    <row r="14" spans="1:9" x14ac:dyDescent="0.3">
      <c r="A14" s="12" t="s">
        <v>352</v>
      </c>
      <c r="B14" s="10"/>
      <c r="C14" s="10"/>
      <c r="D14" s="10"/>
      <c r="E14" s="10"/>
      <c r="F14" s="10"/>
      <c r="G14" s="10"/>
      <c r="H14" s="10"/>
      <c r="I14" s="11"/>
    </row>
    <row r="15" spans="1:9" ht="60.75" customHeight="1" x14ac:dyDescent="0.3">
      <c r="A15" s="411" t="s">
        <v>433</v>
      </c>
      <c r="B15" s="412"/>
      <c r="C15" s="412"/>
      <c r="D15" s="412"/>
      <c r="E15" s="412"/>
      <c r="F15" s="412"/>
      <c r="G15" s="412"/>
      <c r="H15" s="412"/>
      <c r="I15" s="413"/>
    </row>
    <row r="16" spans="1:9" x14ac:dyDescent="0.3">
      <c r="A16" s="12"/>
      <c r="B16" s="10"/>
      <c r="C16" s="10"/>
      <c r="D16" s="10"/>
      <c r="E16" s="10"/>
      <c r="F16" s="10"/>
      <c r="G16" s="10"/>
      <c r="H16" s="10"/>
      <c r="I16" s="11"/>
    </row>
    <row r="17" spans="1:9" ht="57" customHeight="1" x14ac:dyDescent="0.3">
      <c r="A17" s="411" t="s">
        <v>426</v>
      </c>
      <c r="B17" s="412"/>
      <c r="C17" s="412"/>
      <c r="D17" s="412"/>
      <c r="E17" s="412"/>
      <c r="F17" s="412"/>
      <c r="G17" s="412"/>
      <c r="H17" s="412"/>
      <c r="I17" s="413"/>
    </row>
    <row r="18" spans="1:9" x14ac:dyDescent="0.3">
      <c r="A18" s="12"/>
      <c r="B18" s="10"/>
      <c r="C18" s="10"/>
      <c r="D18" s="10"/>
      <c r="E18" s="10"/>
      <c r="F18" s="10"/>
      <c r="G18" s="10"/>
      <c r="H18" s="10"/>
      <c r="I18" s="11"/>
    </row>
    <row r="19" spans="1:9" ht="98.25" customHeight="1" x14ac:dyDescent="0.3">
      <c r="A19" s="411" t="s">
        <v>434</v>
      </c>
      <c r="B19" s="412"/>
      <c r="C19" s="412"/>
      <c r="D19" s="412"/>
      <c r="E19" s="412"/>
      <c r="F19" s="412"/>
      <c r="G19" s="412"/>
      <c r="H19" s="412"/>
      <c r="I19" s="413"/>
    </row>
    <row r="20" spans="1:9" x14ac:dyDescent="0.3">
      <c r="A20" s="9"/>
      <c r="B20" s="10"/>
      <c r="C20" s="10"/>
      <c r="D20" s="10"/>
      <c r="E20" s="10"/>
      <c r="F20" s="10"/>
      <c r="G20" s="10"/>
      <c r="H20" s="10"/>
      <c r="I20" s="11"/>
    </row>
    <row r="21" spans="1:9" ht="17.25" thickBot="1" x14ac:dyDescent="0.35">
      <c r="A21" s="14"/>
      <c r="B21" s="1"/>
      <c r="C21" s="1"/>
      <c r="D21" s="1"/>
      <c r="E21" s="1"/>
      <c r="F21" s="1"/>
      <c r="G21" s="1"/>
      <c r="H21" s="1"/>
      <c r="I21" s="2"/>
    </row>
    <row r="22" spans="1:9" x14ac:dyDescent="0.3">
      <c r="A22" s="3" t="s">
        <v>226</v>
      </c>
    </row>
    <row r="28" spans="1:9" x14ac:dyDescent="0.3">
      <c r="A28" s="10"/>
      <c r="B28" s="10"/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/>
      <c r="B30" s="10"/>
      <c r="C30" s="10"/>
      <c r="D30" s="10"/>
      <c r="E30" s="10"/>
      <c r="F30" s="10"/>
      <c r="G30" s="10"/>
      <c r="H30" s="10"/>
      <c r="I30" s="10"/>
    </row>
  </sheetData>
  <mergeCells count="7">
    <mergeCell ref="A19:I19"/>
    <mergeCell ref="A1:I1"/>
    <mergeCell ref="A2:I2"/>
    <mergeCell ref="A3:I3"/>
    <mergeCell ref="B4:G4"/>
    <mergeCell ref="A15:I15"/>
    <mergeCell ref="A17:I17"/>
  </mergeCells>
  <printOptions horizontalCentered="1"/>
  <pageMargins left="0.11811023622047245" right="0.11811023622047245" top="0.74803149606299213" bottom="0.74803149606299213" header="0.31496062992125984" footer="0.31496062992125984"/>
  <pageSetup scale="8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>
    <tabColor theme="0" tint="-0.249977111117893"/>
  </sheetPr>
  <dimension ref="A1:J49"/>
  <sheetViews>
    <sheetView view="pageBreakPreview" zoomScaleSheetLayoutView="100" workbookViewId="0">
      <selection activeCell="A11" sqref="A11"/>
    </sheetView>
  </sheetViews>
  <sheetFormatPr baseColWidth="10" defaultColWidth="11.28515625" defaultRowHeight="16.5" x14ac:dyDescent="0.3"/>
  <cols>
    <col min="1" max="1" width="3.7109375" style="3" customWidth="1"/>
    <col min="2" max="8" width="11.28515625" style="3"/>
    <col min="9" max="9" width="12.28515625" style="3" customWidth="1"/>
    <col min="10" max="16384" width="11.28515625" style="3"/>
  </cols>
  <sheetData>
    <row r="1" spans="1:10" x14ac:dyDescent="0.3">
      <c r="A1" s="414" t="str">
        <f>'ETCA-I-01'!A1:G1</f>
        <v>Comision Estatal del Agua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0" x14ac:dyDescent="0.3">
      <c r="A2" s="415" t="s">
        <v>6</v>
      </c>
      <c r="B2" s="415"/>
      <c r="C2" s="415"/>
      <c r="D2" s="415"/>
      <c r="E2" s="415"/>
      <c r="F2" s="415"/>
      <c r="G2" s="415"/>
      <c r="H2" s="415"/>
      <c r="I2" s="415"/>
      <c r="J2" s="415"/>
    </row>
    <row r="3" spans="1:10" x14ac:dyDescent="0.3">
      <c r="A3" s="364" t="str">
        <f>'ETCA-I-01'!A3:G3</f>
        <v>Al 31 de Diciembre de 2023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ht="18" customHeight="1" thickBot="1" x14ac:dyDescent="0.35">
      <c r="A4" s="426" t="s">
        <v>407</v>
      </c>
      <c r="B4" s="426"/>
      <c r="C4" s="426"/>
      <c r="D4" s="426"/>
      <c r="E4" s="426"/>
      <c r="F4" s="426"/>
      <c r="G4" s="426"/>
      <c r="H4" s="426"/>
      <c r="I4" s="4"/>
    </row>
    <row r="5" spans="1:10" x14ac:dyDescent="0.3">
      <c r="A5" s="6"/>
      <c r="B5" s="7"/>
      <c r="C5" s="7"/>
      <c r="D5" s="7"/>
      <c r="E5" s="7"/>
      <c r="F5" s="7"/>
      <c r="G5" s="7"/>
      <c r="H5" s="7"/>
      <c r="I5" s="7"/>
      <c r="J5" s="8"/>
    </row>
    <row r="6" spans="1:10" x14ac:dyDescent="0.3">
      <c r="A6" s="9"/>
      <c r="B6" s="10"/>
      <c r="C6" s="10"/>
      <c r="D6" s="10"/>
      <c r="E6" s="10"/>
      <c r="F6" s="10"/>
      <c r="G6" s="10"/>
      <c r="H6" s="10"/>
      <c r="I6" s="10"/>
      <c r="J6" s="11"/>
    </row>
    <row r="7" spans="1:10" x14ac:dyDescent="0.3">
      <c r="A7" s="9"/>
      <c r="B7" s="10"/>
      <c r="C7" s="10"/>
      <c r="D7" s="10"/>
      <c r="E7" s="10"/>
      <c r="F7" s="10"/>
      <c r="G7" s="10"/>
      <c r="H7" s="10"/>
      <c r="I7" s="10"/>
      <c r="J7" s="11"/>
    </row>
    <row r="8" spans="1:10" ht="6" customHeight="1" x14ac:dyDescent="0.3">
      <c r="A8" s="9"/>
      <c r="B8" s="10"/>
      <c r="C8" s="10"/>
      <c r="D8" s="10"/>
      <c r="E8" s="10"/>
      <c r="F8" s="10"/>
      <c r="G8" s="10"/>
      <c r="H8" s="10"/>
      <c r="I8" s="10"/>
      <c r="J8" s="11"/>
    </row>
    <row r="9" spans="1:10" ht="9" customHeight="1" thickBot="1" x14ac:dyDescent="0.35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0" ht="16.5" customHeight="1" x14ac:dyDescent="0.3">
      <c r="A10" s="9"/>
      <c r="B10" s="10"/>
      <c r="C10" s="417" t="s">
        <v>408</v>
      </c>
      <c r="D10" s="418"/>
      <c r="E10" s="418"/>
      <c r="F10" s="418"/>
      <c r="G10" s="418"/>
      <c r="H10" s="419"/>
      <c r="I10" s="10"/>
      <c r="J10" s="11"/>
    </row>
    <row r="11" spans="1:10" x14ac:dyDescent="0.3">
      <c r="A11" s="9"/>
      <c r="B11" s="10"/>
      <c r="C11" s="420"/>
      <c r="D11" s="421"/>
      <c r="E11" s="421"/>
      <c r="F11" s="421"/>
      <c r="G11" s="421"/>
      <c r="H11" s="422"/>
      <c r="I11" s="10"/>
      <c r="J11" s="11"/>
    </row>
    <row r="12" spans="1:10" x14ac:dyDescent="0.3">
      <c r="A12" s="9"/>
      <c r="B12" s="10"/>
      <c r="C12" s="420"/>
      <c r="D12" s="421"/>
      <c r="E12" s="421"/>
      <c r="F12" s="421"/>
      <c r="G12" s="421"/>
      <c r="H12" s="422"/>
      <c r="I12" s="10"/>
      <c r="J12" s="11"/>
    </row>
    <row r="13" spans="1:10" x14ac:dyDescent="0.3">
      <c r="A13" s="9"/>
      <c r="B13" s="10"/>
      <c r="C13" s="420"/>
      <c r="D13" s="421"/>
      <c r="E13" s="421"/>
      <c r="F13" s="421"/>
      <c r="G13" s="421"/>
      <c r="H13" s="422"/>
      <c r="I13" s="10"/>
      <c r="J13" s="11"/>
    </row>
    <row r="14" spans="1:10" x14ac:dyDescent="0.3">
      <c r="A14" s="9"/>
      <c r="B14" s="10"/>
      <c r="C14" s="420"/>
      <c r="D14" s="421"/>
      <c r="E14" s="421"/>
      <c r="F14" s="421"/>
      <c r="G14" s="421"/>
      <c r="H14" s="422"/>
      <c r="I14" s="10"/>
      <c r="J14" s="11"/>
    </row>
    <row r="15" spans="1:10" x14ac:dyDescent="0.3">
      <c r="A15" s="9"/>
      <c r="B15" s="10"/>
      <c r="C15" s="420"/>
      <c r="D15" s="421"/>
      <c r="E15" s="421"/>
      <c r="F15" s="421"/>
      <c r="G15" s="421"/>
      <c r="H15" s="422"/>
      <c r="I15" s="10"/>
      <c r="J15" s="11"/>
    </row>
    <row r="16" spans="1:10" ht="17.25" thickBot="1" x14ac:dyDescent="0.35">
      <c r="A16" s="9"/>
      <c r="B16" s="10"/>
      <c r="C16" s="423"/>
      <c r="D16" s="424"/>
      <c r="E16" s="424"/>
      <c r="F16" s="424"/>
      <c r="G16" s="424"/>
      <c r="H16" s="425"/>
      <c r="I16" s="10"/>
      <c r="J16" s="11"/>
    </row>
    <row r="17" spans="1:10" x14ac:dyDescent="0.3">
      <c r="A17" s="9"/>
      <c r="B17" s="10"/>
      <c r="C17" s="10"/>
      <c r="D17" s="10"/>
      <c r="E17" s="10"/>
      <c r="F17" s="10"/>
      <c r="G17" s="10"/>
      <c r="H17" s="10"/>
      <c r="I17" s="10"/>
      <c r="J17" s="11"/>
    </row>
    <row r="18" spans="1:10" x14ac:dyDescent="0.3">
      <c r="A18" s="9"/>
      <c r="B18" s="10"/>
      <c r="C18" s="16" t="s">
        <v>353</v>
      </c>
      <c r="D18" s="10"/>
      <c r="E18" s="10"/>
      <c r="F18" s="10"/>
      <c r="G18" s="10"/>
      <c r="H18" s="10"/>
      <c r="I18" s="10"/>
      <c r="J18" s="11"/>
    </row>
    <row r="19" spans="1:10" ht="9.75" customHeight="1" thickBot="1" x14ac:dyDescent="0.35">
      <c r="A19" s="9"/>
      <c r="B19" s="10"/>
      <c r="C19" s="16"/>
      <c r="D19" s="10"/>
      <c r="E19" s="10"/>
      <c r="F19" s="10"/>
      <c r="G19" s="10"/>
      <c r="H19" s="10"/>
      <c r="I19" s="10"/>
      <c r="J19" s="11"/>
    </row>
    <row r="20" spans="1:10" x14ac:dyDescent="0.3">
      <c r="A20" s="9"/>
      <c r="B20" s="10"/>
      <c r="C20" s="17" t="s">
        <v>354</v>
      </c>
      <c r="D20" s="7"/>
      <c r="E20" s="7"/>
      <c r="F20" s="7"/>
      <c r="G20" s="7"/>
      <c r="H20" s="8"/>
      <c r="I20" s="10"/>
      <c r="J20" s="11"/>
    </row>
    <row r="21" spans="1:10" x14ac:dyDescent="0.3">
      <c r="A21" s="9"/>
      <c r="B21" s="10"/>
      <c r="C21" s="12" t="s">
        <v>355</v>
      </c>
      <c r="D21" s="10"/>
      <c r="E21" s="10"/>
      <c r="F21" s="10"/>
      <c r="G21" s="10"/>
      <c r="H21" s="11"/>
      <c r="I21" s="10"/>
      <c r="J21" s="11"/>
    </row>
    <row r="22" spans="1:10" x14ac:dyDescent="0.3">
      <c r="A22" s="9"/>
      <c r="B22" s="10"/>
      <c r="C22" s="12" t="s">
        <v>356</v>
      </c>
      <c r="D22" s="10"/>
      <c r="E22" s="10"/>
      <c r="F22" s="10"/>
      <c r="G22" s="10"/>
      <c r="H22" s="11"/>
      <c r="I22" s="10"/>
      <c r="J22" s="11"/>
    </row>
    <row r="23" spans="1:10" ht="17.25" thickBot="1" x14ac:dyDescent="0.35">
      <c r="A23" s="9"/>
      <c r="B23" s="10"/>
      <c r="C23" s="18" t="s">
        <v>357</v>
      </c>
      <c r="D23" s="1"/>
      <c r="E23" s="1"/>
      <c r="F23" s="1"/>
      <c r="G23" s="1"/>
      <c r="H23" s="2"/>
      <c r="I23" s="10"/>
      <c r="J23" s="11"/>
    </row>
    <row r="24" spans="1:10" x14ac:dyDescent="0.3">
      <c r="A24" s="9"/>
      <c r="B24" s="10"/>
      <c r="C24" s="10"/>
      <c r="D24" s="10"/>
      <c r="E24" s="10"/>
      <c r="F24" s="10"/>
      <c r="G24" s="10"/>
      <c r="H24" s="10"/>
      <c r="I24" s="10"/>
      <c r="J24" s="11"/>
    </row>
    <row r="25" spans="1:10" x14ac:dyDescent="0.3">
      <c r="A25" s="19" t="s">
        <v>358</v>
      </c>
      <c r="B25" s="10" t="s">
        <v>359</v>
      </c>
      <c r="C25" s="10"/>
      <c r="D25" s="10"/>
      <c r="E25" s="10"/>
      <c r="F25" s="10"/>
      <c r="G25" s="10"/>
      <c r="H25" s="10"/>
      <c r="I25" s="10"/>
      <c r="J25" s="11"/>
    </row>
    <row r="26" spans="1:10" x14ac:dyDescent="0.3">
      <c r="A26" s="19" t="s">
        <v>360</v>
      </c>
      <c r="B26" s="10" t="s">
        <v>361</v>
      </c>
      <c r="C26" s="10"/>
      <c r="D26" s="10"/>
      <c r="E26" s="10"/>
      <c r="F26" s="10"/>
      <c r="G26" s="10"/>
      <c r="H26" s="10"/>
      <c r="I26" s="10"/>
      <c r="J26" s="11"/>
    </row>
    <row r="27" spans="1:10" x14ac:dyDescent="0.3">
      <c r="A27" s="19" t="s">
        <v>362</v>
      </c>
      <c r="B27" s="10" t="s">
        <v>363</v>
      </c>
      <c r="C27" s="10"/>
      <c r="D27" s="10"/>
      <c r="E27" s="10"/>
      <c r="F27" s="10"/>
      <c r="G27" s="10"/>
      <c r="H27" s="10"/>
      <c r="I27" s="10"/>
      <c r="J27" s="11"/>
    </row>
    <row r="28" spans="1:10" x14ac:dyDescent="0.3">
      <c r="A28" s="19" t="s">
        <v>364</v>
      </c>
      <c r="B28" s="10" t="s">
        <v>365</v>
      </c>
      <c r="C28" s="10"/>
      <c r="D28" s="10"/>
      <c r="E28" s="10"/>
      <c r="F28" s="10"/>
      <c r="G28" s="10"/>
      <c r="H28" s="10"/>
      <c r="I28" s="10"/>
      <c r="J28" s="11"/>
    </row>
    <row r="29" spans="1:10" x14ac:dyDescent="0.3">
      <c r="A29" s="19" t="s">
        <v>366</v>
      </c>
      <c r="B29" s="10" t="s">
        <v>367</v>
      </c>
      <c r="C29" s="10"/>
      <c r="D29" s="10"/>
      <c r="E29" s="10"/>
      <c r="F29" s="10"/>
      <c r="G29" s="10"/>
      <c r="H29" s="10"/>
      <c r="I29" s="10"/>
      <c r="J29" s="11"/>
    </row>
    <row r="30" spans="1:10" x14ac:dyDescent="0.3">
      <c r="A30" s="19" t="s">
        <v>368</v>
      </c>
      <c r="B30" s="10" t="s">
        <v>369</v>
      </c>
      <c r="C30" s="10"/>
      <c r="D30" s="10"/>
      <c r="E30" s="10"/>
      <c r="F30" s="10"/>
      <c r="G30" s="10"/>
      <c r="H30" s="10"/>
      <c r="I30" s="10"/>
      <c r="J30" s="11"/>
    </row>
    <row r="31" spans="1:10" x14ac:dyDescent="0.3">
      <c r="A31" s="19" t="s">
        <v>370</v>
      </c>
      <c r="B31" s="10" t="s">
        <v>371</v>
      </c>
      <c r="C31" s="10"/>
      <c r="D31" s="10"/>
      <c r="E31" s="10"/>
      <c r="F31" s="10"/>
      <c r="G31" s="10"/>
      <c r="H31" s="10"/>
      <c r="I31" s="10"/>
      <c r="J31" s="11"/>
    </row>
    <row r="32" spans="1:10" x14ac:dyDescent="0.3">
      <c r="A32" s="19" t="s">
        <v>372</v>
      </c>
      <c r="B32" s="10" t="s">
        <v>373</v>
      </c>
      <c r="C32" s="10"/>
      <c r="D32" s="10"/>
      <c r="E32" s="10"/>
      <c r="F32" s="10"/>
      <c r="G32" s="10"/>
      <c r="H32" s="10"/>
      <c r="I32" s="10"/>
      <c r="J32" s="11"/>
    </row>
    <row r="33" spans="1:10" x14ac:dyDescent="0.3">
      <c r="A33" s="19" t="s">
        <v>374</v>
      </c>
      <c r="B33" s="10" t="s">
        <v>375</v>
      </c>
      <c r="C33" s="10"/>
      <c r="D33" s="10"/>
      <c r="E33" s="10"/>
      <c r="F33" s="10"/>
      <c r="G33" s="10"/>
      <c r="H33" s="10"/>
      <c r="I33" s="10"/>
      <c r="J33" s="11"/>
    </row>
    <row r="34" spans="1:10" x14ac:dyDescent="0.3">
      <c r="A34" s="19" t="s">
        <v>376</v>
      </c>
      <c r="B34" s="10" t="s">
        <v>377</v>
      </c>
      <c r="C34" s="10"/>
      <c r="D34" s="10"/>
      <c r="E34" s="10"/>
      <c r="F34" s="10"/>
      <c r="G34" s="10"/>
      <c r="H34" s="10"/>
      <c r="I34" s="10"/>
      <c r="J34" s="11"/>
    </row>
    <row r="35" spans="1:10" x14ac:dyDescent="0.3">
      <c r="A35" s="19" t="s">
        <v>378</v>
      </c>
      <c r="B35" s="10" t="s">
        <v>379</v>
      </c>
      <c r="C35" s="10"/>
      <c r="D35" s="10"/>
      <c r="E35" s="10"/>
      <c r="F35" s="10"/>
      <c r="G35" s="10"/>
      <c r="H35" s="10"/>
      <c r="I35" s="10"/>
      <c r="J35" s="11"/>
    </row>
    <row r="36" spans="1:10" x14ac:dyDescent="0.3">
      <c r="A36" s="19" t="s">
        <v>380</v>
      </c>
      <c r="B36" s="10" t="s">
        <v>381</v>
      </c>
      <c r="C36" s="10"/>
      <c r="D36" s="10"/>
      <c r="E36" s="10"/>
      <c r="F36" s="10"/>
      <c r="G36" s="10"/>
      <c r="H36" s="10"/>
      <c r="I36" s="10"/>
      <c r="J36" s="11"/>
    </row>
    <row r="37" spans="1:10" x14ac:dyDescent="0.3">
      <c r="A37" s="19" t="s">
        <v>382</v>
      </c>
      <c r="B37" s="10" t="s">
        <v>383</v>
      </c>
      <c r="C37" s="10"/>
      <c r="D37" s="10"/>
      <c r="E37" s="10"/>
      <c r="F37" s="10"/>
      <c r="G37" s="10"/>
      <c r="H37" s="10"/>
      <c r="I37" s="10"/>
      <c r="J37" s="11"/>
    </row>
    <row r="38" spans="1:10" x14ac:dyDescent="0.3">
      <c r="A38" s="19" t="s">
        <v>384</v>
      </c>
      <c r="B38" s="10" t="s">
        <v>385</v>
      </c>
      <c r="C38" s="10"/>
      <c r="D38" s="10"/>
      <c r="E38" s="10"/>
      <c r="F38" s="10"/>
      <c r="G38" s="10"/>
      <c r="H38" s="10"/>
      <c r="I38" s="10"/>
      <c r="J38" s="11"/>
    </row>
    <row r="39" spans="1:10" x14ac:dyDescent="0.3">
      <c r="A39" s="19" t="s">
        <v>386</v>
      </c>
      <c r="B39" s="10" t="s">
        <v>387</v>
      </c>
      <c r="C39" s="10"/>
      <c r="D39" s="10"/>
      <c r="E39" s="10"/>
      <c r="F39" s="10"/>
      <c r="G39" s="10"/>
      <c r="H39" s="10"/>
      <c r="I39" s="10"/>
      <c r="J39" s="11"/>
    </row>
    <row r="40" spans="1:10" x14ac:dyDescent="0.3">
      <c r="A40" s="19" t="s">
        <v>388</v>
      </c>
      <c r="B40" s="10" t="s">
        <v>389</v>
      </c>
      <c r="C40" s="10"/>
      <c r="D40" s="10"/>
      <c r="E40" s="10"/>
      <c r="F40" s="10"/>
      <c r="G40" s="10"/>
      <c r="H40" s="10"/>
      <c r="I40" s="10"/>
      <c r="J40" s="11"/>
    </row>
    <row r="41" spans="1:10" x14ac:dyDescent="0.3">
      <c r="A41" s="19" t="s">
        <v>390</v>
      </c>
      <c r="B41" s="10" t="s">
        <v>391</v>
      </c>
      <c r="C41" s="10"/>
      <c r="D41" s="10"/>
      <c r="E41" s="10"/>
      <c r="F41" s="10"/>
      <c r="G41" s="10"/>
      <c r="H41" s="10"/>
      <c r="I41" s="10"/>
      <c r="J41" s="11"/>
    </row>
    <row r="42" spans="1:10" x14ac:dyDescent="0.3">
      <c r="A42" s="9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3">
      <c r="A43" s="9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3">
      <c r="A44" s="9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3">
      <c r="A45" s="9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3">
      <c r="A46" s="9"/>
      <c r="B46" s="10"/>
      <c r="C46" s="10"/>
      <c r="D46" s="10"/>
      <c r="E46" s="10"/>
      <c r="F46" s="10"/>
      <c r="G46" s="10"/>
      <c r="H46" s="10"/>
      <c r="I46" s="10"/>
      <c r="J46" s="11"/>
    </row>
    <row r="47" spans="1:10" x14ac:dyDescent="0.3">
      <c r="A47" s="9"/>
      <c r="B47" s="10"/>
      <c r="C47" s="10"/>
      <c r="D47" s="10"/>
      <c r="E47" s="10"/>
      <c r="F47" s="10"/>
      <c r="G47" s="10"/>
      <c r="H47" s="10"/>
      <c r="I47" s="10"/>
      <c r="J47" s="11"/>
    </row>
    <row r="48" spans="1:10" x14ac:dyDescent="0.3">
      <c r="A48" s="9"/>
      <c r="B48" s="10"/>
      <c r="C48" s="10"/>
      <c r="D48" s="10"/>
      <c r="E48" s="10"/>
      <c r="F48" s="10"/>
      <c r="G48" s="10"/>
      <c r="H48" s="10"/>
      <c r="I48" s="16"/>
      <c r="J48" s="11"/>
    </row>
    <row r="49" spans="1:10" ht="17.25" thickBot="1" x14ac:dyDescent="0.35">
      <c r="A49" s="14"/>
      <c r="B49" s="1"/>
      <c r="C49" s="1"/>
      <c r="D49" s="1"/>
      <c r="E49" s="1"/>
      <c r="F49" s="1"/>
      <c r="G49" s="1"/>
      <c r="H49" s="1"/>
      <c r="I49" s="1"/>
      <c r="J49" s="2"/>
    </row>
  </sheetData>
  <mergeCells count="5">
    <mergeCell ref="C10:H16"/>
    <mergeCell ref="A1:J1"/>
    <mergeCell ref="A2:J2"/>
    <mergeCell ref="A3:J3"/>
    <mergeCell ref="A4:H4"/>
  </mergeCells>
  <pageMargins left="0.43307086614173229" right="0.35433070866141736" top="0.47244094488188981" bottom="0.62992125984251968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H77"/>
  <sheetViews>
    <sheetView view="pageBreakPreview" zoomScale="90" zoomScaleSheetLayoutView="90" workbookViewId="0">
      <selection activeCell="A11" sqref="A11:O11"/>
    </sheetView>
  </sheetViews>
  <sheetFormatPr baseColWidth="10" defaultColWidth="11.42578125" defaultRowHeight="15" x14ac:dyDescent="0.25"/>
  <cols>
    <col min="1" max="1" width="40.28515625" customWidth="1"/>
    <col min="2" max="2" width="17.7109375" customWidth="1"/>
    <col min="3" max="3" width="18.5703125" customWidth="1"/>
    <col min="4" max="4" width="1.28515625" customWidth="1"/>
    <col min="5" max="5" width="40.28515625" customWidth="1"/>
    <col min="6" max="6" width="18.28515625" customWidth="1"/>
    <col min="7" max="7" width="18.85546875" customWidth="1"/>
  </cols>
  <sheetData>
    <row r="1" spans="1:7" ht="15.75" x14ac:dyDescent="0.25">
      <c r="A1" s="344" t="str">
        <f>'ETCA-I-01'!A1:G1</f>
        <v>Comision Estatal del Agua</v>
      </c>
      <c r="B1" s="344"/>
      <c r="C1" s="344"/>
      <c r="D1" s="344"/>
      <c r="E1" s="344"/>
      <c r="F1" s="344"/>
      <c r="G1" s="344"/>
    </row>
    <row r="2" spans="1:7" ht="14.25" customHeight="1" x14ac:dyDescent="0.25">
      <c r="A2" s="341" t="s">
        <v>68</v>
      </c>
      <c r="B2" s="341"/>
      <c r="C2" s="341"/>
      <c r="D2" s="341"/>
      <c r="E2" s="341"/>
      <c r="F2" s="341"/>
      <c r="G2" s="341"/>
    </row>
    <row r="3" spans="1:7" ht="12.75" customHeight="1" x14ac:dyDescent="0.25">
      <c r="A3" s="345" t="s">
        <v>432</v>
      </c>
      <c r="B3" s="345"/>
      <c r="C3" s="345"/>
      <c r="D3" s="345"/>
      <c r="E3" s="345"/>
      <c r="F3" s="345"/>
      <c r="G3" s="345"/>
    </row>
    <row r="4" spans="1:7" ht="12" customHeight="1" thickBot="1" x14ac:dyDescent="0.3">
      <c r="A4" s="346" t="s">
        <v>69</v>
      </c>
      <c r="B4" s="346"/>
      <c r="C4" s="346"/>
      <c r="D4" s="346"/>
      <c r="E4" s="346"/>
      <c r="F4" s="346"/>
      <c r="G4" s="346"/>
    </row>
    <row r="5" spans="1:7" ht="15.75" thickBot="1" x14ac:dyDescent="0.3">
      <c r="A5" s="256" t="s">
        <v>70</v>
      </c>
      <c r="B5" s="286">
        <v>2023</v>
      </c>
      <c r="C5" s="328" t="s">
        <v>413</v>
      </c>
      <c r="D5" s="257"/>
      <c r="E5" s="258" t="s">
        <v>70</v>
      </c>
      <c r="F5" s="286">
        <v>2023</v>
      </c>
      <c r="G5" s="328" t="s">
        <v>413</v>
      </c>
    </row>
    <row r="6" spans="1:7" ht="15.75" customHeight="1" x14ac:dyDescent="0.25">
      <c r="A6" s="229" t="s">
        <v>8</v>
      </c>
      <c r="B6" s="262"/>
      <c r="C6" s="262"/>
      <c r="D6" s="263"/>
      <c r="E6" s="262" t="s">
        <v>9</v>
      </c>
      <c r="F6" s="262"/>
      <c r="G6" s="262"/>
    </row>
    <row r="7" spans="1:7" ht="10.5" customHeight="1" x14ac:dyDescent="0.25">
      <c r="A7" s="229" t="s">
        <v>10</v>
      </c>
      <c r="B7" s="264"/>
      <c r="C7" s="264"/>
      <c r="D7" s="263"/>
      <c r="E7" s="262" t="s">
        <v>11</v>
      </c>
      <c r="F7" s="264"/>
      <c r="G7" s="264"/>
    </row>
    <row r="8" spans="1:7" s="248" customFormat="1" ht="25.5" x14ac:dyDescent="0.25">
      <c r="A8" s="229" t="s">
        <v>71</v>
      </c>
      <c r="B8" s="253">
        <f>SUM(B9:B15)</f>
        <v>1090458060.23</v>
      </c>
      <c r="C8" s="253">
        <f>SUM(C9:C15)</f>
        <v>957189133.86000001</v>
      </c>
      <c r="D8" s="265"/>
      <c r="E8" s="262" t="s">
        <v>72</v>
      </c>
      <c r="F8" s="253">
        <f>SUM(F9:F17)</f>
        <v>329025953.47000003</v>
      </c>
      <c r="G8" s="253">
        <f>SUM(G9:G17)</f>
        <v>339451808.84000003</v>
      </c>
    </row>
    <row r="9" spans="1:7" x14ac:dyDescent="0.25">
      <c r="A9" s="266" t="s">
        <v>73</v>
      </c>
      <c r="B9" s="267">
        <v>184700</v>
      </c>
      <c r="C9" s="267">
        <v>166700</v>
      </c>
      <c r="D9" s="263"/>
      <c r="E9" s="264" t="s">
        <v>74</v>
      </c>
      <c r="F9" s="267">
        <v>1904476.6</v>
      </c>
      <c r="G9" s="267">
        <v>1387956.64</v>
      </c>
    </row>
    <row r="10" spans="1:7" x14ac:dyDescent="0.25">
      <c r="A10" s="266" t="s">
        <v>75</v>
      </c>
      <c r="B10" s="267">
        <v>1071350020.26</v>
      </c>
      <c r="C10" s="267">
        <v>913388580.30000007</v>
      </c>
      <c r="D10" s="263"/>
      <c r="E10" s="264" t="s">
        <v>76</v>
      </c>
      <c r="F10" s="267">
        <v>9831335.0200000014</v>
      </c>
      <c r="G10" s="267">
        <v>9585892.6400000006</v>
      </c>
    </row>
    <row r="11" spans="1:7" x14ac:dyDescent="0.25">
      <c r="A11" s="266" t="s">
        <v>77</v>
      </c>
      <c r="B11" s="267">
        <v>0</v>
      </c>
      <c r="C11" s="267">
        <v>0</v>
      </c>
      <c r="D11" s="263"/>
      <c r="E11" s="324" t="s">
        <v>78</v>
      </c>
      <c r="F11" s="267">
        <v>24844894.620000001</v>
      </c>
      <c r="G11" s="267">
        <v>21142433.800000001</v>
      </c>
    </row>
    <row r="12" spans="1:7" x14ac:dyDescent="0.25">
      <c r="A12" s="266" t="s">
        <v>79</v>
      </c>
      <c r="B12" s="267">
        <v>18923339.969999999</v>
      </c>
      <c r="C12" s="267">
        <v>43633853.559999995</v>
      </c>
      <c r="D12" s="263"/>
      <c r="E12" s="324" t="s">
        <v>80</v>
      </c>
      <c r="F12" s="267">
        <v>0</v>
      </c>
      <c r="G12" s="267">
        <v>0</v>
      </c>
    </row>
    <row r="13" spans="1:7" x14ac:dyDescent="0.25">
      <c r="A13" s="266" t="s">
        <v>81</v>
      </c>
      <c r="B13" s="267">
        <v>0</v>
      </c>
      <c r="C13" s="267">
        <v>0</v>
      </c>
      <c r="D13" s="263"/>
      <c r="E13" s="264" t="s">
        <v>82</v>
      </c>
      <c r="F13" s="267">
        <v>9090026.3100000005</v>
      </c>
      <c r="G13" s="267">
        <v>40838877.380000003</v>
      </c>
    </row>
    <row r="14" spans="1:7" ht="25.5" x14ac:dyDescent="0.25">
      <c r="A14" s="266" t="s">
        <v>83</v>
      </c>
      <c r="B14" s="267">
        <v>0</v>
      </c>
      <c r="C14" s="267">
        <v>0</v>
      </c>
      <c r="D14" s="263"/>
      <c r="E14" s="264" t="s">
        <v>84</v>
      </c>
      <c r="F14" s="267">
        <v>0</v>
      </c>
      <c r="G14" s="267">
        <v>0</v>
      </c>
    </row>
    <row r="15" spans="1:7" x14ac:dyDescent="0.25">
      <c r="A15" s="266" t="s">
        <v>85</v>
      </c>
      <c r="B15" s="267">
        <v>0</v>
      </c>
      <c r="C15" s="267">
        <v>0</v>
      </c>
      <c r="D15" s="263"/>
      <c r="E15" s="324" t="s">
        <v>86</v>
      </c>
      <c r="F15" s="267">
        <v>65182605.810000002</v>
      </c>
      <c r="G15" s="267">
        <v>54753708.200000003</v>
      </c>
    </row>
    <row r="16" spans="1:7" ht="25.5" x14ac:dyDescent="0.25">
      <c r="A16" s="238" t="s">
        <v>87</v>
      </c>
      <c r="B16" s="253">
        <f>SUM(B17:B23)</f>
        <v>1318431165.2299998</v>
      </c>
      <c r="C16" s="253">
        <f>SUM(C17:C23)</f>
        <v>1015779646.89</v>
      </c>
      <c r="D16" s="263"/>
      <c r="E16" s="264" t="s">
        <v>88</v>
      </c>
      <c r="F16" s="267">
        <v>0</v>
      </c>
      <c r="G16" s="267">
        <v>0</v>
      </c>
    </row>
    <row r="17" spans="1:7" x14ac:dyDescent="0.25">
      <c r="A17" s="268" t="s">
        <v>89</v>
      </c>
      <c r="B17" s="267">
        <v>0</v>
      </c>
      <c r="C17" s="267">
        <v>0</v>
      </c>
      <c r="D17" s="263"/>
      <c r="E17" s="264" t="s">
        <v>90</v>
      </c>
      <c r="F17" s="267">
        <v>218172615.10999998</v>
      </c>
      <c r="G17" s="267">
        <v>211742940.18000001</v>
      </c>
    </row>
    <row r="18" spans="1:7" ht="19.5" customHeight="1" x14ac:dyDescent="0.25">
      <c r="A18" s="268" t="s">
        <v>91</v>
      </c>
      <c r="B18" s="267">
        <v>749209766.39999998</v>
      </c>
      <c r="C18" s="267">
        <v>710156347.97000003</v>
      </c>
      <c r="D18" s="263"/>
      <c r="E18" s="262" t="s">
        <v>92</v>
      </c>
      <c r="F18" s="253">
        <f>SUM(F19:F21)</f>
        <v>1167051.76</v>
      </c>
      <c r="G18" s="253">
        <f>SUM(G19:G21)</f>
        <v>2456972.27</v>
      </c>
    </row>
    <row r="19" spans="1:7" ht="15.75" customHeight="1" x14ac:dyDescent="0.25">
      <c r="A19" s="268" t="s">
        <v>93</v>
      </c>
      <c r="B19" s="267">
        <v>549998398.8599999</v>
      </c>
      <c r="C19" s="267">
        <v>289489698.59999996</v>
      </c>
      <c r="D19" s="263"/>
      <c r="E19" s="264" t="s">
        <v>94</v>
      </c>
      <c r="F19" s="267">
        <v>0</v>
      </c>
      <c r="G19" s="267">
        <v>0</v>
      </c>
    </row>
    <row r="20" spans="1:7" ht="25.5" x14ac:dyDescent="0.25">
      <c r="A20" s="268" t="s">
        <v>95</v>
      </c>
      <c r="B20" s="267">
        <v>0</v>
      </c>
      <c r="C20" s="267">
        <v>0</v>
      </c>
      <c r="D20" s="263"/>
      <c r="E20" s="264" t="s">
        <v>96</v>
      </c>
      <c r="F20" s="267">
        <v>0</v>
      </c>
      <c r="G20" s="267">
        <v>0</v>
      </c>
    </row>
    <row r="21" spans="1:7" ht="24.75" customHeight="1" x14ac:dyDescent="0.25">
      <c r="A21" s="268" t="s">
        <v>97</v>
      </c>
      <c r="B21" s="267">
        <v>0</v>
      </c>
      <c r="C21" s="267">
        <v>0</v>
      </c>
      <c r="D21" s="263"/>
      <c r="E21" s="264" t="s">
        <v>98</v>
      </c>
      <c r="F21" s="267">
        <v>1167051.76</v>
      </c>
      <c r="G21" s="267">
        <v>2456972.27</v>
      </c>
    </row>
    <row r="22" spans="1:7" ht="25.5" x14ac:dyDescent="0.25">
      <c r="A22" s="268" t="s">
        <v>99</v>
      </c>
      <c r="B22" s="267">
        <v>0</v>
      </c>
      <c r="C22" s="267">
        <v>0</v>
      </c>
      <c r="D22" s="263"/>
      <c r="E22" s="262" t="s">
        <v>100</v>
      </c>
      <c r="F22" s="253">
        <f>SUM(F23:F24)</f>
        <v>0</v>
      </c>
      <c r="G22" s="253">
        <f>SUM(G23:G24)</f>
        <v>0.02</v>
      </c>
    </row>
    <row r="23" spans="1:7" ht="25.5" x14ac:dyDescent="0.25">
      <c r="A23" s="268" t="s">
        <v>101</v>
      </c>
      <c r="B23" s="267">
        <v>19222999.969999999</v>
      </c>
      <c r="C23" s="267">
        <v>16133600.32</v>
      </c>
      <c r="D23" s="263"/>
      <c r="E23" s="264" t="s">
        <v>102</v>
      </c>
      <c r="F23" s="267">
        <v>0</v>
      </c>
      <c r="G23" s="267">
        <v>0.02</v>
      </c>
    </row>
    <row r="24" spans="1:7" ht="25.5" x14ac:dyDescent="0.25">
      <c r="A24" s="229" t="s">
        <v>103</v>
      </c>
      <c r="B24" s="253">
        <f>SUM(B25:B29)</f>
        <v>370852882.21999997</v>
      </c>
      <c r="C24" s="253">
        <f>SUM(C25:C29)</f>
        <v>124199491.25999999</v>
      </c>
      <c r="D24" s="263"/>
      <c r="E24" s="264" t="s">
        <v>104</v>
      </c>
      <c r="F24" s="267">
        <v>0</v>
      </c>
      <c r="G24" s="267">
        <v>0</v>
      </c>
    </row>
    <row r="25" spans="1:7" ht="25.5" x14ac:dyDescent="0.25">
      <c r="A25" s="268" t="s">
        <v>105</v>
      </c>
      <c r="B25" s="267">
        <v>5246.2</v>
      </c>
      <c r="C25" s="267">
        <v>159.18</v>
      </c>
      <c r="D25" s="263"/>
      <c r="E25" s="264" t="s">
        <v>106</v>
      </c>
      <c r="F25" s="267">
        <v>0</v>
      </c>
      <c r="G25" s="267">
        <v>0</v>
      </c>
    </row>
    <row r="26" spans="1:7" ht="25.5" x14ac:dyDescent="0.25">
      <c r="A26" s="268" t="s">
        <v>107</v>
      </c>
      <c r="B26" s="267">
        <v>5025059.7</v>
      </c>
      <c r="C26" s="267">
        <v>5025059.7</v>
      </c>
      <c r="D26" s="263"/>
      <c r="E26" s="262" t="s">
        <v>108</v>
      </c>
      <c r="F26" s="253">
        <f>SUM(F27:F29)</f>
        <v>0</v>
      </c>
      <c r="G26" s="253">
        <f>SUM(G27:G29)</f>
        <v>0</v>
      </c>
    </row>
    <row r="27" spans="1:7" ht="25.5" x14ac:dyDescent="0.25">
      <c r="A27" s="268" t="s">
        <v>109</v>
      </c>
      <c r="B27" s="267">
        <v>0</v>
      </c>
      <c r="C27" s="267">
        <v>0</v>
      </c>
      <c r="D27" s="263"/>
      <c r="E27" s="264" t="s">
        <v>110</v>
      </c>
      <c r="F27" s="267">
        <v>0</v>
      </c>
      <c r="G27" s="267">
        <v>0</v>
      </c>
    </row>
    <row r="28" spans="1:7" ht="35.25" customHeight="1" x14ac:dyDescent="0.25">
      <c r="A28" s="321" t="s">
        <v>111</v>
      </c>
      <c r="B28" s="267">
        <v>365822576.31999999</v>
      </c>
      <c r="C28" s="267">
        <v>119174272.38</v>
      </c>
      <c r="D28" s="263"/>
      <c r="E28" s="264" t="s">
        <v>112</v>
      </c>
      <c r="F28" s="267">
        <v>0</v>
      </c>
      <c r="G28" s="267">
        <v>0</v>
      </c>
    </row>
    <row r="29" spans="1:7" ht="23.25" customHeight="1" x14ac:dyDescent="0.25">
      <c r="A29" s="321" t="s">
        <v>113</v>
      </c>
      <c r="B29" s="267">
        <v>0</v>
      </c>
      <c r="C29" s="267">
        <v>0</v>
      </c>
      <c r="D29" s="263"/>
      <c r="E29" s="264" t="s">
        <v>114</v>
      </c>
      <c r="F29" s="267">
        <v>0</v>
      </c>
      <c r="G29" s="267">
        <v>0</v>
      </c>
    </row>
    <row r="30" spans="1:7" ht="42" customHeight="1" x14ac:dyDescent="0.25">
      <c r="A30" s="229" t="s">
        <v>115</v>
      </c>
      <c r="B30" s="253">
        <f>SUM(B31:B35)</f>
        <v>0</v>
      </c>
      <c r="C30" s="253">
        <f>SUM(C31:C35)</f>
        <v>0</v>
      </c>
      <c r="D30" s="263"/>
      <c r="E30" s="262" t="s">
        <v>116</v>
      </c>
      <c r="F30" s="253">
        <f>SUM(F31:F36)</f>
        <v>0</v>
      </c>
      <c r="G30" s="253">
        <f>SUM(G31:G36)</f>
        <v>0</v>
      </c>
    </row>
    <row r="31" spans="1:7" ht="12.75" customHeight="1" x14ac:dyDescent="0.25">
      <c r="A31" s="268" t="s">
        <v>117</v>
      </c>
      <c r="B31" s="267">
        <v>0</v>
      </c>
      <c r="C31" s="267">
        <v>0</v>
      </c>
      <c r="D31" s="263"/>
      <c r="E31" s="264" t="s">
        <v>118</v>
      </c>
      <c r="F31" s="267">
        <v>0</v>
      </c>
      <c r="G31" s="267">
        <v>0</v>
      </c>
    </row>
    <row r="32" spans="1:7" ht="12.75" customHeight="1" x14ac:dyDescent="0.25">
      <c r="A32" s="268" t="s">
        <v>119</v>
      </c>
      <c r="B32" s="267">
        <v>0</v>
      </c>
      <c r="C32" s="267">
        <v>0</v>
      </c>
      <c r="D32" s="263"/>
      <c r="E32" s="264" t="s">
        <v>120</v>
      </c>
      <c r="F32" s="267">
        <v>0</v>
      </c>
      <c r="G32" s="267">
        <v>0</v>
      </c>
    </row>
    <row r="33" spans="1:7" ht="12.75" customHeight="1" x14ac:dyDescent="0.25">
      <c r="A33" s="268" t="s">
        <v>121</v>
      </c>
      <c r="B33" s="267">
        <v>0</v>
      </c>
      <c r="C33" s="267">
        <v>0</v>
      </c>
      <c r="D33" s="263"/>
      <c r="E33" s="264" t="s">
        <v>122</v>
      </c>
      <c r="F33" s="267">
        <v>0</v>
      </c>
      <c r="G33" s="267">
        <v>0</v>
      </c>
    </row>
    <row r="34" spans="1:7" ht="25.5" x14ac:dyDescent="0.25">
      <c r="A34" s="268" t="s">
        <v>123</v>
      </c>
      <c r="B34" s="267">
        <v>0</v>
      </c>
      <c r="C34" s="267">
        <v>0</v>
      </c>
      <c r="D34" s="263"/>
      <c r="E34" s="264" t="s">
        <v>124</v>
      </c>
      <c r="F34" s="267">
        <v>0</v>
      </c>
      <c r="G34" s="267">
        <v>0</v>
      </c>
    </row>
    <row r="35" spans="1:7" ht="25.5" x14ac:dyDescent="0.25">
      <c r="A35" s="268" t="s">
        <v>125</v>
      </c>
      <c r="B35" s="267">
        <v>0</v>
      </c>
      <c r="C35" s="267">
        <v>0</v>
      </c>
      <c r="D35" s="263"/>
      <c r="E35" s="264" t="s">
        <v>126</v>
      </c>
      <c r="F35" s="267">
        <v>0</v>
      </c>
      <c r="G35" s="267">
        <v>0</v>
      </c>
    </row>
    <row r="36" spans="1:7" ht="16.5" customHeight="1" thickBot="1" x14ac:dyDescent="0.3">
      <c r="A36" s="240" t="s">
        <v>127</v>
      </c>
      <c r="B36" s="270">
        <v>4302315.6899999995</v>
      </c>
      <c r="C36" s="270">
        <v>4728154.17</v>
      </c>
      <c r="D36" s="260"/>
      <c r="E36" s="261" t="s">
        <v>128</v>
      </c>
      <c r="F36" s="270">
        <v>0</v>
      </c>
      <c r="G36" s="270">
        <v>0</v>
      </c>
    </row>
    <row r="37" spans="1:7" ht="25.5" x14ac:dyDescent="0.25">
      <c r="A37" s="274" t="s">
        <v>129</v>
      </c>
      <c r="B37" s="275">
        <f>SUM(B38:B39)</f>
        <v>-651433483.46000004</v>
      </c>
      <c r="C37" s="275">
        <f>SUM(C38:C39)</f>
        <v>-576044254.09000003</v>
      </c>
      <c r="D37" s="276"/>
      <c r="E37" s="277" t="s">
        <v>130</v>
      </c>
      <c r="F37" s="275">
        <f>SUM(F38:F40)</f>
        <v>0</v>
      </c>
      <c r="G37" s="275">
        <f>SUM(G38:G40)</f>
        <v>0</v>
      </c>
    </row>
    <row r="38" spans="1:7" ht="25.5" x14ac:dyDescent="0.25">
      <c r="A38" s="268" t="s">
        <v>131</v>
      </c>
      <c r="B38" s="267">
        <v>-651433483.46000004</v>
      </c>
      <c r="C38" s="267">
        <v>-576044254.09000003</v>
      </c>
      <c r="D38" s="263"/>
      <c r="E38" s="264" t="s">
        <v>132</v>
      </c>
      <c r="F38" s="267">
        <v>0</v>
      </c>
      <c r="G38" s="267">
        <v>0</v>
      </c>
    </row>
    <row r="39" spans="1:7" x14ac:dyDescent="0.25">
      <c r="A39" s="268" t="s">
        <v>133</v>
      </c>
      <c r="B39" s="267">
        <v>0</v>
      </c>
      <c r="C39" s="267">
        <v>0</v>
      </c>
      <c r="D39" s="263"/>
      <c r="E39" s="264" t="s">
        <v>134</v>
      </c>
      <c r="F39" s="267">
        <v>0</v>
      </c>
      <c r="G39" s="267">
        <v>0</v>
      </c>
    </row>
    <row r="40" spans="1:7" ht="12" customHeight="1" x14ac:dyDescent="0.25">
      <c r="A40" s="229" t="s">
        <v>135</v>
      </c>
      <c r="B40" s="253">
        <f>SUM(B41:B44)</f>
        <v>0</v>
      </c>
      <c r="C40" s="253">
        <f>SUM(C41:C44)</f>
        <v>0</v>
      </c>
      <c r="D40" s="263"/>
      <c r="E40" s="264" t="s">
        <v>136</v>
      </c>
      <c r="F40" s="267">
        <v>0</v>
      </c>
      <c r="G40" s="267">
        <v>0</v>
      </c>
    </row>
    <row r="41" spans="1:7" ht="12" customHeight="1" x14ac:dyDescent="0.25">
      <c r="A41" s="268" t="s">
        <v>137</v>
      </c>
      <c r="B41" s="267">
        <v>0</v>
      </c>
      <c r="C41" s="267">
        <v>0</v>
      </c>
      <c r="D41" s="263"/>
      <c r="E41" s="262" t="s">
        <v>138</v>
      </c>
      <c r="F41" s="253">
        <f>SUM(F42:F44)</f>
        <v>0</v>
      </c>
      <c r="G41" s="253">
        <f>SUM(G42:G44)</f>
        <v>0</v>
      </c>
    </row>
    <row r="42" spans="1:7" ht="12" customHeight="1" x14ac:dyDescent="0.25">
      <c r="A42" s="268" t="s">
        <v>139</v>
      </c>
      <c r="B42" s="267">
        <v>0</v>
      </c>
      <c r="C42" s="267">
        <v>0</v>
      </c>
      <c r="D42" s="263"/>
      <c r="E42" s="264" t="s">
        <v>140</v>
      </c>
      <c r="F42" s="267">
        <v>0</v>
      </c>
      <c r="G42" s="267">
        <v>0</v>
      </c>
    </row>
    <row r="43" spans="1:7" ht="25.5" x14ac:dyDescent="0.25">
      <c r="A43" s="268" t="s">
        <v>141</v>
      </c>
      <c r="B43" s="267">
        <v>0</v>
      </c>
      <c r="C43" s="267">
        <v>0</v>
      </c>
      <c r="D43" s="263"/>
      <c r="E43" s="264" t="s">
        <v>142</v>
      </c>
      <c r="F43" s="267">
        <v>0</v>
      </c>
      <c r="G43" s="267">
        <v>0</v>
      </c>
    </row>
    <row r="44" spans="1:7" ht="13.5" customHeight="1" x14ac:dyDescent="0.25">
      <c r="A44" s="268" t="s">
        <v>143</v>
      </c>
      <c r="B44" s="267">
        <v>0</v>
      </c>
      <c r="C44" s="267">
        <v>0</v>
      </c>
      <c r="D44" s="263"/>
      <c r="E44" s="264" t="s">
        <v>144</v>
      </c>
      <c r="F44" s="267">
        <v>0</v>
      </c>
      <c r="G44" s="267">
        <v>0</v>
      </c>
    </row>
    <row r="45" spans="1:7" ht="24" customHeight="1" x14ac:dyDescent="0.25">
      <c r="A45" s="229" t="s">
        <v>145</v>
      </c>
      <c r="B45" s="253">
        <f>+B40+B36+B37+B30+B24+B16+B8</f>
        <v>2132610939.9099998</v>
      </c>
      <c r="C45" s="253">
        <f>+C40+C36+C37+C30+C24+C16+C8</f>
        <v>1525852172.0899999</v>
      </c>
      <c r="D45" s="263"/>
      <c r="E45" s="262" t="s">
        <v>146</v>
      </c>
      <c r="F45" s="253">
        <f>+F41+F37+F30+F26+F25+F22+F18+F8</f>
        <v>330193005.23000002</v>
      </c>
      <c r="G45" s="253">
        <f>+G41+G37+G30+G26+G25+G22+G18+G8</f>
        <v>341908781.13000005</v>
      </c>
    </row>
    <row r="46" spans="1:7" x14ac:dyDescent="0.25">
      <c r="A46" s="229" t="s">
        <v>29</v>
      </c>
      <c r="B46" s="269"/>
      <c r="C46" s="269"/>
      <c r="D46" s="263"/>
      <c r="E46" s="262" t="s">
        <v>30</v>
      </c>
      <c r="F46" s="269"/>
      <c r="G46" s="269"/>
    </row>
    <row r="47" spans="1:7" ht="12.75" customHeight="1" x14ac:dyDescent="0.25">
      <c r="A47" s="268" t="s">
        <v>147</v>
      </c>
      <c r="B47" s="267">
        <v>0</v>
      </c>
      <c r="C47" s="267">
        <v>0</v>
      </c>
      <c r="D47" s="263"/>
      <c r="E47" s="264" t="s">
        <v>148</v>
      </c>
      <c r="F47" s="267"/>
      <c r="G47" s="267"/>
    </row>
    <row r="48" spans="1:7" ht="12.75" customHeight="1" x14ac:dyDescent="0.25">
      <c r="A48" s="321" t="s">
        <v>149</v>
      </c>
      <c r="B48" s="267">
        <v>651618096.12</v>
      </c>
      <c r="C48" s="267">
        <v>0</v>
      </c>
      <c r="D48" s="263"/>
      <c r="E48" s="264" t="s">
        <v>150</v>
      </c>
      <c r="F48" s="267">
        <v>0</v>
      </c>
      <c r="G48" s="267">
        <v>0</v>
      </c>
    </row>
    <row r="49" spans="1:8" ht="15.75" customHeight="1" x14ac:dyDescent="0.25">
      <c r="A49" s="321" t="s">
        <v>151</v>
      </c>
      <c r="B49" s="267">
        <v>2242808132.9000001</v>
      </c>
      <c r="C49" s="267">
        <v>846845581.82000005</v>
      </c>
      <c r="D49" s="263"/>
      <c r="E49" s="264" t="s">
        <v>152</v>
      </c>
      <c r="F49" s="267">
        <v>213805933.16</v>
      </c>
      <c r="G49" s="267">
        <v>244739411.93000001</v>
      </c>
    </row>
    <row r="50" spans="1:8" ht="12" customHeight="1" x14ac:dyDescent="0.25">
      <c r="A50" s="268" t="s">
        <v>153</v>
      </c>
      <c r="B50" s="267">
        <v>140428218.61000001</v>
      </c>
      <c r="C50" s="267">
        <v>118915902.70000002</v>
      </c>
      <c r="D50" s="263"/>
      <c r="E50" s="264" t="s">
        <v>154</v>
      </c>
      <c r="F50" s="267"/>
      <c r="G50" s="267"/>
    </row>
    <row r="51" spans="1:8" ht="25.5" x14ac:dyDescent="0.25">
      <c r="A51" s="268" t="s">
        <v>155</v>
      </c>
      <c r="B51" s="267">
        <v>4470875.2200000007</v>
      </c>
      <c r="C51" s="267">
        <v>4350428.2200000007</v>
      </c>
      <c r="D51" s="263"/>
      <c r="E51" s="264" t="s">
        <v>156</v>
      </c>
      <c r="F51" s="267">
        <v>0</v>
      </c>
      <c r="G51" s="267">
        <v>0</v>
      </c>
    </row>
    <row r="52" spans="1:8" x14ac:dyDescent="0.25">
      <c r="A52" s="321" t="s">
        <v>157</v>
      </c>
      <c r="B52" s="267">
        <v>-137053624.98000002</v>
      </c>
      <c r="C52" s="267">
        <v>-126979125.42</v>
      </c>
      <c r="D52" s="265"/>
      <c r="E52" s="264" t="s">
        <v>158</v>
      </c>
      <c r="F52" s="267">
        <v>736001839.13</v>
      </c>
      <c r="G52" s="267">
        <v>97044277.569999993</v>
      </c>
    </row>
    <row r="53" spans="1:8" ht="11.25" customHeight="1" x14ac:dyDescent="0.25">
      <c r="A53" s="268" t="s">
        <v>159</v>
      </c>
      <c r="B53" s="267">
        <v>3994359.4899999998</v>
      </c>
      <c r="C53" s="267">
        <v>3996924.4899999998</v>
      </c>
      <c r="D53" s="265"/>
      <c r="E53" s="262"/>
      <c r="F53" s="269"/>
      <c r="G53" s="269"/>
    </row>
    <row r="54" spans="1:8" ht="25.5" customHeight="1" x14ac:dyDescent="0.25">
      <c r="A54" s="268" t="s">
        <v>160</v>
      </c>
      <c r="B54" s="267">
        <v>0</v>
      </c>
      <c r="C54" s="267">
        <v>0</v>
      </c>
      <c r="D54" s="265"/>
      <c r="E54" s="262" t="s">
        <v>161</v>
      </c>
      <c r="F54" s="253">
        <f>SUM(F46:F52)</f>
        <v>949807772.28999996</v>
      </c>
      <c r="G54" s="253">
        <f>SUM(G46:G52)</f>
        <v>341783689.5</v>
      </c>
    </row>
    <row r="55" spans="1:8" ht="13.5" customHeight="1" x14ac:dyDescent="0.25">
      <c r="A55" s="268" t="s">
        <v>162</v>
      </c>
      <c r="B55" s="267">
        <v>0</v>
      </c>
      <c r="C55" s="267">
        <v>0</v>
      </c>
      <c r="D55" s="263"/>
      <c r="E55" s="231"/>
      <c r="F55" s="269"/>
      <c r="G55" s="269"/>
    </row>
    <row r="56" spans="1:8" ht="25.5" x14ac:dyDescent="0.25">
      <c r="A56" s="229" t="s">
        <v>163</v>
      </c>
      <c r="B56" s="253">
        <f>SUM(B47:B55)</f>
        <v>2906266057.3599997</v>
      </c>
      <c r="C56" s="253">
        <f>SUM(C47:C55)</f>
        <v>847129711.81000018</v>
      </c>
      <c r="D56" s="263"/>
      <c r="E56" s="262" t="s">
        <v>164</v>
      </c>
      <c r="F56" s="253">
        <f>+F45+F54</f>
        <v>1280000777.52</v>
      </c>
      <c r="G56" s="253">
        <f>+G45+G54</f>
        <v>683692470.63000011</v>
      </c>
    </row>
    <row r="57" spans="1:8" ht="14.25" customHeight="1" x14ac:dyDescent="0.25">
      <c r="A57" s="268"/>
      <c r="B57" s="269"/>
      <c r="C57" s="269"/>
      <c r="D57" s="265"/>
      <c r="E57" s="262" t="s">
        <v>165</v>
      </c>
      <c r="F57" s="269"/>
      <c r="G57" s="269"/>
    </row>
    <row r="58" spans="1:8" ht="15" customHeight="1" x14ac:dyDescent="0.25">
      <c r="A58" s="229" t="s">
        <v>166</v>
      </c>
      <c r="B58" s="253">
        <f>+B45+B56</f>
        <v>5038876997.2699995</v>
      </c>
      <c r="C58" s="253">
        <f>+C45+C56</f>
        <v>2372981883.9000001</v>
      </c>
      <c r="D58" s="263"/>
      <c r="E58" s="262" t="s">
        <v>167</v>
      </c>
      <c r="F58" s="253">
        <f>SUM(F59:F61)</f>
        <v>71807553.039999992</v>
      </c>
      <c r="G58" s="253">
        <f>SUM(G59:G61)</f>
        <v>71707551.039999992</v>
      </c>
      <c r="H58" s="160" t="str">
        <f>IF(C58&lt;&gt;'ETCA-I-01'!C32,"ERROR!!!!! ELTOTAL DE ACTIVO, NO CONCUERDA CON LO REPORTADO EN EL ESTADO DE SITUACION FINANCIERA","")</f>
        <v/>
      </c>
    </row>
    <row r="59" spans="1:8" ht="12" customHeight="1" x14ac:dyDescent="0.25">
      <c r="A59" s="268"/>
      <c r="B59" s="271"/>
      <c r="C59" s="271"/>
      <c r="D59" s="263"/>
      <c r="E59" s="264" t="s">
        <v>168</v>
      </c>
      <c r="F59" s="267">
        <v>71807553.039999992</v>
      </c>
      <c r="G59" s="267">
        <v>71707551.039999992</v>
      </c>
      <c r="H59" s="160" t="str">
        <f>IF(B58&lt;&gt;'ETCA-I-01'!B32,"ERROR!!!!! ELTOTAL DE ACTIVO, NO CONCUERDA CON LO REPORTADO EN EL ESTADO DE SITUACION FINANCIERA","")</f>
        <v/>
      </c>
    </row>
    <row r="60" spans="1:8" ht="11.25" customHeight="1" x14ac:dyDescent="0.25">
      <c r="A60" s="268"/>
      <c r="B60" s="271"/>
      <c r="C60" s="271"/>
      <c r="D60" s="263"/>
      <c r="E60" s="264" t="s">
        <v>169</v>
      </c>
      <c r="F60" s="267">
        <v>0</v>
      </c>
      <c r="G60" s="267">
        <v>0</v>
      </c>
    </row>
    <row r="61" spans="1:8" ht="10.5" customHeight="1" x14ac:dyDescent="0.25">
      <c r="A61" s="268"/>
      <c r="B61" s="271"/>
      <c r="C61" s="271"/>
      <c r="D61" s="263"/>
      <c r="E61" s="264" t="s">
        <v>170</v>
      </c>
      <c r="F61" s="267">
        <v>0</v>
      </c>
      <c r="G61" s="267">
        <v>0</v>
      </c>
    </row>
    <row r="62" spans="1:8" ht="25.5" x14ac:dyDescent="0.25">
      <c r="A62" s="268"/>
      <c r="B62" s="271"/>
      <c r="C62" s="271"/>
      <c r="D62" s="263"/>
      <c r="E62" s="262" t="s">
        <v>171</v>
      </c>
      <c r="F62" s="253">
        <f>SUM(F63:F67)</f>
        <v>3687068666.71</v>
      </c>
      <c r="G62" s="253">
        <f>SUM(G63:G67)</f>
        <v>1617581862.2300003</v>
      </c>
    </row>
    <row r="63" spans="1:8" x14ac:dyDescent="0.25">
      <c r="A63" s="268"/>
      <c r="B63" s="271"/>
      <c r="C63" s="271"/>
      <c r="D63" s="263"/>
      <c r="E63" s="264" t="s">
        <v>172</v>
      </c>
      <c r="F63" s="267">
        <v>2338823422.6500001</v>
      </c>
      <c r="G63" s="267">
        <v>1397815833.8500001</v>
      </c>
    </row>
    <row r="64" spans="1:8" x14ac:dyDescent="0.25">
      <c r="A64" s="268"/>
      <c r="B64" s="271"/>
      <c r="C64" s="271"/>
      <c r="D64" s="263"/>
      <c r="E64" s="264" t="s">
        <v>173</v>
      </c>
      <c r="F64" s="267">
        <v>1969257745.78</v>
      </c>
      <c r="G64" s="267">
        <v>571441911.93000007</v>
      </c>
    </row>
    <row r="65" spans="1:8" ht="12.75" customHeight="1" x14ac:dyDescent="0.25">
      <c r="A65" s="268"/>
      <c r="B65" s="271"/>
      <c r="C65" s="271"/>
      <c r="D65" s="263"/>
      <c r="E65" s="264" t="s">
        <v>174</v>
      </c>
      <c r="F65" s="267">
        <v>0</v>
      </c>
      <c r="G65" s="267">
        <v>0</v>
      </c>
    </row>
    <row r="66" spans="1:8" ht="12" customHeight="1" x14ac:dyDescent="0.25">
      <c r="A66" s="268"/>
      <c r="B66" s="271"/>
      <c r="C66" s="271"/>
      <c r="D66" s="263"/>
      <c r="E66" s="264" t="s">
        <v>175</v>
      </c>
      <c r="F66" s="267">
        <v>0</v>
      </c>
      <c r="G66" s="267">
        <v>0</v>
      </c>
    </row>
    <row r="67" spans="1:8" ht="17.25" customHeight="1" x14ac:dyDescent="0.25">
      <c r="A67" s="268"/>
      <c r="B67" s="271"/>
      <c r="C67" s="271"/>
      <c r="D67" s="263"/>
      <c r="E67" s="324" t="s">
        <v>176</v>
      </c>
      <c r="F67" s="267">
        <v>-621012501.72000003</v>
      </c>
      <c r="G67" s="267">
        <v>-351675883.55000001</v>
      </c>
    </row>
    <row r="68" spans="1:8" ht="25.5" x14ac:dyDescent="0.25">
      <c r="A68" s="268"/>
      <c r="B68" s="271"/>
      <c r="C68" s="271"/>
      <c r="D68" s="263"/>
      <c r="E68" s="322" t="s">
        <v>177</v>
      </c>
      <c r="F68" s="253">
        <f>SUM(F69:F70)</f>
        <v>0</v>
      </c>
      <c r="G68" s="253">
        <f>SUM(G69:G70)</f>
        <v>0</v>
      </c>
    </row>
    <row r="69" spans="1:8" x14ac:dyDescent="0.25">
      <c r="A69" s="268"/>
      <c r="B69" s="271"/>
      <c r="C69" s="271"/>
      <c r="D69" s="263"/>
      <c r="E69" s="264" t="s">
        <v>178</v>
      </c>
      <c r="F69" s="267">
        <v>0</v>
      </c>
      <c r="G69" s="267">
        <v>0</v>
      </c>
    </row>
    <row r="70" spans="1:8" ht="14.25" customHeight="1" x14ac:dyDescent="0.25">
      <c r="A70" s="268"/>
      <c r="B70" s="271"/>
      <c r="C70" s="271"/>
      <c r="D70" s="263"/>
      <c r="E70" s="264" t="s">
        <v>179</v>
      </c>
      <c r="F70" s="267">
        <v>0</v>
      </c>
      <c r="G70" s="267">
        <v>0</v>
      </c>
    </row>
    <row r="71" spans="1:8" ht="15" customHeight="1" x14ac:dyDescent="0.25">
      <c r="A71" s="268"/>
      <c r="B71" s="271"/>
      <c r="C71" s="271"/>
      <c r="D71" s="263"/>
      <c r="E71" s="322" t="s">
        <v>180</v>
      </c>
      <c r="F71" s="253">
        <f>+F58+F62+F68</f>
        <v>3758876219.75</v>
      </c>
      <c r="G71" s="253">
        <f>+G58+G62+G68</f>
        <v>1689289413.2700002</v>
      </c>
    </row>
    <row r="72" spans="1:8" ht="19.5" customHeight="1" thickBot="1" x14ac:dyDescent="0.3">
      <c r="A72" s="240"/>
      <c r="B72" s="259"/>
      <c r="C72" s="259"/>
      <c r="D72" s="260"/>
      <c r="E72" s="323" t="s">
        <v>181</v>
      </c>
      <c r="F72" s="272">
        <f>+F56+F71</f>
        <v>5038876997.2700005</v>
      </c>
      <c r="G72" s="272">
        <f>+G56+G71</f>
        <v>2372981883.9000006</v>
      </c>
      <c r="H72" s="160" t="str">
        <f>IF((G72-'ETCA-I-01'!G51)&gt;0.9,"ERROR!!!!! ELTOTAL DE DEL PATRIMONIO Y HACIENDA PUBLICA, NO CONCUERDA CON LO REPORTADO EN EL ESTADO DE SITUACION FINANCIERA","")</f>
        <v/>
      </c>
    </row>
    <row r="73" spans="1:8" x14ac:dyDescent="0.25">
      <c r="H73" t="str">
        <f>IF(F72&lt;&gt;'ETCA-I-01'!F51,"ERROR!!!!! ELTOTAL DE DEL PATRIMONIO Y HACIENDA PUBLICA, NO CONCUERDA CON LO REPORTADO EN EL ESTADO DE SITUACION FINANCIERA","")</f>
        <v/>
      </c>
    </row>
    <row r="77" spans="1:8" x14ac:dyDescent="0.25">
      <c r="G77" s="325">
        <f>B58-F72</f>
        <v>0</v>
      </c>
    </row>
  </sheetData>
  <sheetProtection formatColumns="0" formatRows="0" insertHyperlinks="0"/>
  <mergeCells count="4">
    <mergeCell ref="A1:G1"/>
    <mergeCell ref="A2:G2"/>
    <mergeCell ref="A3:G3"/>
    <mergeCell ref="A4:G4"/>
  </mergeCells>
  <printOptions horizontalCentered="1"/>
  <pageMargins left="0.23622047244094491" right="0.23622047244094491" top="0.23622047244094491" bottom="0.23622047244094491" header="0.31496062992125984" footer="0.31496062992125984"/>
  <pageSetup scale="85" orientation="landscape" r:id="rId1"/>
  <rowBreaks count="1" manualBreakCount="1">
    <brk id="3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theme="0" tint="-0.249977111117893"/>
    <pageSetUpPr fitToPage="1"/>
  </sheetPr>
  <dimension ref="A1:G68"/>
  <sheetViews>
    <sheetView view="pageBreakPreview" topLeftCell="A40" zoomScale="110" zoomScaleSheetLayoutView="110" workbookViewId="0">
      <selection activeCell="A11" sqref="A11:O11"/>
    </sheetView>
  </sheetViews>
  <sheetFormatPr baseColWidth="10" defaultColWidth="11.28515625" defaultRowHeight="16.5" x14ac:dyDescent="0.3"/>
  <cols>
    <col min="1" max="1" width="1.7109375" style="73" customWidth="1"/>
    <col min="2" max="2" width="101.7109375" style="73" bestFit="1" customWidth="1"/>
    <col min="3" max="3" width="18.28515625" style="73" customWidth="1"/>
    <col min="4" max="4" width="18" style="168" customWidth="1"/>
    <col min="5" max="5" width="59.28515625" style="72" customWidth="1"/>
    <col min="6" max="6" width="22.7109375" style="72" customWidth="1"/>
    <col min="7" max="16384" width="11.28515625" style="72"/>
  </cols>
  <sheetData>
    <row r="1" spans="1:7" s="21" customFormat="1" ht="20.25" x14ac:dyDescent="0.3">
      <c r="A1" s="344" t="str">
        <f>'ETCA-I-01'!A1</f>
        <v>Comision Estatal del Agua</v>
      </c>
      <c r="B1" s="344"/>
      <c r="C1" s="344"/>
      <c r="D1" s="344"/>
      <c r="E1" s="161"/>
      <c r="G1" s="22"/>
    </row>
    <row r="2" spans="1:7" ht="15.75" x14ac:dyDescent="0.25">
      <c r="A2" s="341" t="s">
        <v>0</v>
      </c>
      <c r="B2" s="341"/>
      <c r="C2" s="341"/>
      <c r="D2" s="341"/>
    </row>
    <row r="3" spans="1:7" x14ac:dyDescent="0.25">
      <c r="A3" s="342" t="s">
        <v>428</v>
      </c>
      <c r="B3" s="342"/>
      <c r="C3" s="342"/>
      <c r="D3" s="342"/>
    </row>
    <row r="4" spans="1:7" s="73" customFormat="1" ht="17.25" thickBot="1" x14ac:dyDescent="0.35">
      <c r="A4" s="351" t="s">
        <v>410</v>
      </c>
      <c r="B4" s="351"/>
      <c r="C4" s="351"/>
      <c r="D4" s="351"/>
    </row>
    <row r="5" spans="1:7" ht="27.75" customHeight="1" thickBot="1" x14ac:dyDescent="0.3">
      <c r="A5" s="349"/>
      <c r="B5" s="350"/>
      <c r="C5" s="288">
        <v>2023</v>
      </c>
      <c r="D5" s="288">
        <v>2022</v>
      </c>
    </row>
    <row r="6" spans="1:7" ht="17.25" thickTop="1" x14ac:dyDescent="0.25">
      <c r="A6" s="74" t="s">
        <v>182</v>
      </c>
      <c r="B6" s="75"/>
      <c r="C6" s="76"/>
      <c r="D6" s="226"/>
    </row>
    <row r="7" spans="1:7" x14ac:dyDescent="0.25">
      <c r="A7" s="77" t="s">
        <v>400</v>
      </c>
      <c r="B7" s="78"/>
      <c r="C7" s="180">
        <f>SUM(C8:C14)</f>
        <v>336324944.41999996</v>
      </c>
      <c r="D7" s="181">
        <f>SUM(D8:D14)</f>
        <v>309944111.58000004</v>
      </c>
    </row>
    <row r="8" spans="1:7" x14ac:dyDescent="0.25">
      <c r="A8" s="79"/>
      <c r="B8" s="80" t="s">
        <v>183</v>
      </c>
      <c r="C8" s="182">
        <v>0</v>
      </c>
      <c r="D8" s="183">
        <v>0</v>
      </c>
    </row>
    <row r="9" spans="1:7" x14ac:dyDescent="0.25">
      <c r="A9" s="79"/>
      <c r="B9" s="80" t="s">
        <v>184</v>
      </c>
      <c r="C9" s="182">
        <v>0</v>
      </c>
      <c r="D9" s="183">
        <v>0</v>
      </c>
    </row>
    <row r="10" spans="1:7" x14ac:dyDescent="0.25">
      <c r="A10" s="79"/>
      <c r="B10" s="80" t="s">
        <v>185</v>
      </c>
      <c r="C10" s="182">
        <v>0</v>
      </c>
      <c r="D10" s="183">
        <v>0</v>
      </c>
    </row>
    <row r="11" spans="1:7" x14ac:dyDescent="0.25">
      <c r="A11" s="79"/>
      <c r="B11" s="80" t="s">
        <v>186</v>
      </c>
      <c r="C11" s="182">
        <v>0</v>
      </c>
      <c r="D11" s="183">
        <v>0</v>
      </c>
    </row>
    <row r="12" spans="1:7" x14ac:dyDescent="0.25">
      <c r="A12" s="79"/>
      <c r="B12" s="80" t="s">
        <v>396</v>
      </c>
      <c r="C12" s="182">
        <v>17582760.460000001</v>
      </c>
      <c r="D12" s="336">
        <v>1566328.38</v>
      </c>
    </row>
    <row r="13" spans="1:7" x14ac:dyDescent="0.25">
      <c r="A13" s="79"/>
      <c r="B13" s="80" t="s">
        <v>397</v>
      </c>
      <c r="C13" s="182">
        <v>0</v>
      </c>
      <c r="D13" s="336">
        <v>0</v>
      </c>
    </row>
    <row r="14" spans="1:7" x14ac:dyDescent="0.25">
      <c r="A14" s="79"/>
      <c r="B14" s="80" t="s">
        <v>401</v>
      </c>
      <c r="C14" s="182">
        <v>318742183.95999998</v>
      </c>
      <c r="D14" s="336">
        <v>308377783.20000005</v>
      </c>
    </row>
    <row r="15" spans="1:7" ht="33" customHeight="1" x14ac:dyDescent="0.25">
      <c r="A15" s="347" t="s">
        <v>414</v>
      </c>
      <c r="B15" s="348"/>
      <c r="C15" s="180">
        <f>SUM(C16:C17)</f>
        <v>2693269071.2500005</v>
      </c>
      <c r="D15" s="181">
        <f>SUM(D16:D17)</f>
        <v>1661700334.1099999</v>
      </c>
    </row>
    <row r="16" spans="1:7" x14ac:dyDescent="0.25">
      <c r="A16" s="79"/>
      <c r="B16" s="80" t="s">
        <v>403</v>
      </c>
      <c r="C16" s="182">
        <v>2177777899.77</v>
      </c>
      <c r="D16" s="183">
        <v>1344792364.5500002</v>
      </c>
    </row>
    <row r="17" spans="1:4" x14ac:dyDescent="0.25">
      <c r="A17" s="79"/>
      <c r="B17" s="80" t="s">
        <v>402</v>
      </c>
      <c r="C17" s="182">
        <v>515491171.48000032</v>
      </c>
      <c r="D17" s="183">
        <v>316907969.55999976</v>
      </c>
    </row>
    <row r="18" spans="1:4" x14ac:dyDescent="0.25">
      <c r="A18" s="77" t="s">
        <v>187</v>
      </c>
      <c r="B18" s="78"/>
      <c r="C18" s="180">
        <f>SUM(C19:C23)</f>
        <v>51.04</v>
      </c>
      <c r="D18" s="181">
        <f>SUM(D19:D23)</f>
        <v>90792.31</v>
      </c>
    </row>
    <row r="19" spans="1:4" x14ac:dyDescent="0.25">
      <c r="A19" s="79"/>
      <c r="B19" s="80" t="s">
        <v>188</v>
      </c>
      <c r="C19" s="182"/>
      <c r="D19" s="183">
        <v>0</v>
      </c>
    </row>
    <row r="20" spans="1:4" x14ac:dyDescent="0.25">
      <c r="A20" s="79"/>
      <c r="B20" s="80" t="s">
        <v>189</v>
      </c>
      <c r="C20" s="182"/>
      <c r="D20" s="183"/>
    </row>
    <row r="21" spans="1:4" x14ac:dyDescent="0.25">
      <c r="A21" s="79"/>
      <c r="B21" s="80" t="s">
        <v>190</v>
      </c>
      <c r="C21" s="182">
        <v>0</v>
      </c>
      <c r="D21" s="183">
        <v>0</v>
      </c>
    </row>
    <row r="22" spans="1:4" x14ac:dyDescent="0.25">
      <c r="A22" s="79"/>
      <c r="B22" s="80" t="s">
        <v>191</v>
      </c>
      <c r="C22" s="182">
        <v>0</v>
      </c>
      <c r="D22" s="183">
        <v>0</v>
      </c>
    </row>
    <row r="23" spans="1:4" x14ac:dyDescent="0.25">
      <c r="A23" s="79"/>
      <c r="B23" s="80" t="s">
        <v>192</v>
      </c>
      <c r="C23" s="182">
        <v>51.04</v>
      </c>
      <c r="D23" s="183">
        <v>90792.31</v>
      </c>
    </row>
    <row r="24" spans="1:4" x14ac:dyDescent="0.25">
      <c r="A24" s="81" t="s">
        <v>193</v>
      </c>
      <c r="B24" s="82"/>
      <c r="C24" s="184">
        <f>C18+C15+C7</f>
        <v>3029594066.7100005</v>
      </c>
      <c r="D24" s="185">
        <f>D18+D15+D7</f>
        <v>1971735238</v>
      </c>
    </row>
    <row r="25" spans="1:4" x14ac:dyDescent="0.25">
      <c r="A25" s="79"/>
      <c r="B25" s="76"/>
      <c r="C25" s="182"/>
      <c r="D25" s="183"/>
    </row>
    <row r="26" spans="1:4" x14ac:dyDescent="0.25">
      <c r="A26" s="74" t="s">
        <v>194</v>
      </c>
      <c r="B26" s="75"/>
      <c r="C26" s="182"/>
      <c r="D26" s="183"/>
    </row>
    <row r="27" spans="1:4" x14ac:dyDescent="0.25">
      <c r="A27" s="77" t="s">
        <v>195</v>
      </c>
      <c r="B27" s="78"/>
      <c r="C27" s="180">
        <f>SUM(C28:C30)</f>
        <v>507806381.28000003</v>
      </c>
      <c r="D27" s="181">
        <f>SUM(D28:D30)</f>
        <v>398544827.99000001</v>
      </c>
    </row>
    <row r="28" spans="1:4" x14ac:dyDescent="0.25">
      <c r="A28" s="79"/>
      <c r="B28" s="80" t="s">
        <v>196</v>
      </c>
      <c r="C28" s="182">
        <v>240918955.36000001</v>
      </c>
      <c r="D28" s="336">
        <v>249421351.84999999</v>
      </c>
    </row>
    <row r="29" spans="1:4" x14ac:dyDescent="0.25">
      <c r="A29" s="79"/>
      <c r="B29" s="80" t="s">
        <v>197</v>
      </c>
      <c r="C29" s="182">
        <v>23978762.690000001</v>
      </c>
      <c r="D29" s="336">
        <v>17316687.530000001</v>
      </c>
    </row>
    <row r="30" spans="1:4" x14ac:dyDescent="0.25">
      <c r="A30" s="79"/>
      <c r="B30" s="80" t="s">
        <v>198</v>
      </c>
      <c r="C30" s="182">
        <v>242908663.23000002</v>
      </c>
      <c r="D30" s="336">
        <v>131806788.61000001</v>
      </c>
    </row>
    <row r="31" spans="1:4" x14ac:dyDescent="0.25">
      <c r="A31" s="77" t="s">
        <v>393</v>
      </c>
      <c r="B31" s="78"/>
      <c r="C31" s="180">
        <f>SUM(C32:C40)</f>
        <v>0</v>
      </c>
      <c r="D31" s="181">
        <f>SUM(D32:D40)</f>
        <v>0</v>
      </c>
    </row>
    <row r="32" spans="1:4" x14ac:dyDescent="0.25">
      <c r="A32" s="79"/>
      <c r="B32" s="80" t="s">
        <v>199</v>
      </c>
      <c r="C32" s="182">
        <v>0</v>
      </c>
      <c r="D32" s="183">
        <v>0</v>
      </c>
    </row>
    <row r="33" spans="1:4" x14ac:dyDescent="0.25">
      <c r="A33" s="79"/>
      <c r="B33" s="80" t="s">
        <v>200</v>
      </c>
      <c r="C33" s="182">
        <v>0</v>
      </c>
      <c r="D33" s="183">
        <v>0</v>
      </c>
    </row>
    <row r="34" spans="1:4" x14ac:dyDescent="0.25">
      <c r="A34" s="79"/>
      <c r="B34" s="80" t="s">
        <v>201</v>
      </c>
      <c r="C34" s="182">
        <v>0</v>
      </c>
      <c r="D34" s="183">
        <v>0</v>
      </c>
    </row>
    <row r="35" spans="1:4" x14ac:dyDescent="0.25">
      <c r="A35" s="79"/>
      <c r="B35" s="80" t="s">
        <v>202</v>
      </c>
      <c r="C35" s="182">
        <v>0</v>
      </c>
      <c r="D35" s="183">
        <v>0</v>
      </c>
    </row>
    <row r="36" spans="1:4" x14ac:dyDescent="0.25">
      <c r="A36" s="79"/>
      <c r="B36" s="80" t="s">
        <v>203</v>
      </c>
      <c r="C36" s="182">
        <v>0</v>
      </c>
      <c r="D36" s="183">
        <v>0</v>
      </c>
    </row>
    <row r="37" spans="1:4" x14ac:dyDescent="0.25">
      <c r="A37" s="79"/>
      <c r="B37" s="80" t="s">
        <v>204</v>
      </c>
      <c r="C37" s="182">
        <v>0</v>
      </c>
      <c r="D37" s="183">
        <v>0</v>
      </c>
    </row>
    <row r="38" spans="1:4" x14ac:dyDescent="0.25">
      <c r="A38" s="79"/>
      <c r="B38" s="80" t="s">
        <v>205</v>
      </c>
      <c r="C38" s="182">
        <v>0</v>
      </c>
      <c r="D38" s="183">
        <v>0</v>
      </c>
    </row>
    <row r="39" spans="1:4" x14ac:dyDescent="0.25">
      <c r="A39" s="79"/>
      <c r="B39" s="80" t="s">
        <v>206</v>
      </c>
      <c r="C39" s="182">
        <v>0</v>
      </c>
      <c r="D39" s="183">
        <v>0</v>
      </c>
    </row>
    <row r="40" spans="1:4" x14ac:dyDescent="0.25">
      <c r="A40" s="79"/>
      <c r="B40" s="80" t="s">
        <v>207</v>
      </c>
      <c r="C40" s="182">
        <v>0</v>
      </c>
      <c r="D40" s="183">
        <v>0</v>
      </c>
    </row>
    <row r="41" spans="1:4" x14ac:dyDescent="0.25">
      <c r="A41" s="77" t="s">
        <v>208</v>
      </c>
      <c r="B41" s="78"/>
      <c r="C41" s="180">
        <f>SUM(C42:C44)</f>
        <v>0</v>
      </c>
      <c r="D41" s="181">
        <f>SUM(D42:D44)</f>
        <v>0</v>
      </c>
    </row>
    <row r="42" spans="1:4" x14ac:dyDescent="0.25">
      <c r="A42" s="79"/>
      <c r="B42" s="80" t="s">
        <v>209</v>
      </c>
      <c r="C42" s="182">
        <v>0</v>
      </c>
      <c r="D42" s="183">
        <v>0</v>
      </c>
    </row>
    <row r="43" spans="1:4" x14ac:dyDescent="0.25">
      <c r="A43" s="79"/>
      <c r="B43" s="80" t="s">
        <v>52</v>
      </c>
      <c r="C43" s="182">
        <v>0</v>
      </c>
      <c r="D43" s="183">
        <v>0</v>
      </c>
    </row>
    <row r="44" spans="1:4" x14ac:dyDescent="0.25">
      <c r="A44" s="79"/>
      <c r="B44" s="80" t="s">
        <v>210</v>
      </c>
      <c r="C44" s="182">
        <v>0</v>
      </c>
      <c r="D44" s="183">
        <v>0</v>
      </c>
    </row>
    <row r="45" spans="1:4" x14ac:dyDescent="0.25">
      <c r="A45" s="77" t="s">
        <v>211</v>
      </c>
      <c r="B45" s="78"/>
      <c r="C45" s="180">
        <f>SUM(C46:C50)</f>
        <v>28432546.32</v>
      </c>
      <c r="D45" s="181">
        <f>SUM(D46:D50)</f>
        <v>22038577.649999999</v>
      </c>
    </row>
    <row r="46" spans="1:4" x14ac:dyDescent="0.25">
      <c r="A46" s="79"/>
      <c r="B46" s="80" t="s">
        <v>212</v>
      </c>
      <c r="C46" s="182">
        <v>28432546.32</v>
      </c>
      <c r="D46" s="183">
        <v>22038577.649999999</v>
      </c>
    </row>
    <row r="47" spans="1:4" x14ac:dyDescent="0.25">
      <c r="A47" s="79"/>
      <c r="B47" s="80" t="s">
        <v>213</v>
      </c>
      <c r="C47" s="182">
        <v>0</v>
      </c>
      <c r="D47" s="183">
        <v>0</v>
      </c>
    </row>
    <row r="48" spans="1:4" x14ac:dyDescent="0.25">
      <c r="A48" s="79"/>
      <c r="B48" s="80" t="s">
        <v>214</v>
      </c>
      <c r="C48" s="182">
        <v>0</v>
      </c>
      <c r="D48" s="183">
        <v>0</v>
      </c>
    </row>
    <row r="49" spans="1:5" x14ac:dyDescent="0.25">
      <c r="A49" s="79"/>
      <c r="B49" s="80" t="s">
        <v>215</v>
      </c>
      <c r="C49" s="182">
        <v>0</v>
      </c>
      <c r="D49" s="183">
        <v>0</v>
      </c>
    </row>
    <row r="50" spans="1:5" x14ac:dyDescent="0.25">
      <c r="A50" s="79"/>
      <c r="B50" s="80" t="s">
        <v>216</v>
      </c>
      <c r="C50" s="182">
        <v>0</v>
      </c>
      <c r="D50" s="183">
        <v>0</v>
      </c>
    </row>
    <row r="51" spans="1:5" x14ac:dyDescent="0.25">
      <c r="A51" s="77" t="s">
        <v>217</v>
      </c>
      <c r="B51" s="78"/>
      <c r="C51" s="184">
        <f>SUM(C52:C55)</f>
        <v>86352453.159999996</v>
      </c>
      <c r="D51" s="185">
        <f>SUM(D52:D55)</f>
        <v>66906173.140000008</v>
      </c>
    </row>
    <row r="52" spans="1:5" x14ac:dyDescent="0.25">
      <c r="A52" s="79"/>
      <c r="B52" s="80" t="s">
        <v>218</v>
      </c>
      <c r="C52" s="182">
        <v>10520972.83</v>
      </c>
      <c r="D52" s="183">
        <v>7610820.2400000002</v>
      </c>
    </row>
    <row r="53" spans="1:5" x14ac:dyDescent="0.25">
      <c r="A53" s="79"/>
      <c r="B53" s="80" t="s">
        <v>219</v>
      </c>
      <c r="C53" s="182">
        <v>75831480.329999998</v>
      </c>
      <c r="D53" s="183">
        <v>59295352.900000006</v>
      </c>
    </row>
    <row r="54" spans="1:5" x14ac:dyDescent="0.25">
      <c r="A54" s="79"/>
      <c r="B54" s="80" t="s">
        <v>220</v>
      </c>
      <c r="C54" s="182">
        <v>0</v>
      </c>
      <c r="D54" s="183">
        <v>0</v>
      </c>
    </row>
    <row r="55" spans="1:5" x14ac:dyDescent="0.25">
      <c r="A55" s="79"/>
      <c r="B55" s="80" t="s">
        <v>221</v>
      </c>
      <c r="C55" s="182">
        <v>0</v>
      </c>
      <c r="D55" s="183">
        <v>0</v>
      </c>
    </row>
    <row r="56" spans="1:5" x14ac:dyDescent="0.25">
      <c r="A56" s="77" t="s">
        <v>222</v>
      </c>
      <c r="B56" s="78"/>
      <c r="C56" s="184">
        <f>C57</f>
        <v>68179263.299999997</v>
      </c>
      <c r="D56" s="185">
        <f>D57</f>
        <v>86429825.36999999</v>
      </c>
    </row>
    <row r="57" spans="1:5" x14ac:dyDescent="0.25">
      <c r="A57" s="79"/>
      <c r="B57" s="80" t="s">
        <v>223</v>
      </c>
      <c r="C57" s="182">
        <v>68179263.299999997</v>
      </c>
      <c r="D57" s="183">
        <v>86429825.36999999</v>
      </c>
    </row>
    <row r="58" spans="1:5" x14ac:dyDescent="0.25">
      <c r="A58" s="79"/>
      <c r="B58" s="83"/>
      <c r="C58" s="182"/>
      <c r="D58" s="183"/>
    </row>
    <row r="59" spans="1:5" x14ac:dyDescent="0.25">
      <c r="A59" s="77" t="s">
        <v>224</v>
      </c>
      <c r="B59" s="78"/>
      <c r="C59" s="184">
        <f>C56+C51+C45+C31+C27+C41</f>
        <v>690770644.05999994</v>
      </c>
      <c r="D59" s="185">
        <f>D56+D51+D45+D31+D27+D41</f>
        <v>573919404.14999998</v>
      </c>
    </row>
    <row r="60" spans="1:5" x14ac:dyDescent="0.25">
      <c r="A60" s="79"/>
      <c r="B60" s="83"/>
      <c r="C60" s="182"/>
      <c r="D60" s="183"/>
    </row>
    <row r="61" spans="1:5" ht="20.25" x14ac:dyDescent="0.3">
      <c r="A61" s="77" t="s">
        <v>225</v>
      </c>
      <c r="B61" s="78"/>
      <c r="C61" s="184">
        <f>C24-C59</f>
        <v>2338823422.6500006</v>
      </c>
      <c r="D61" s="185">
        <f>D24-D59</f>
        <v>1397815833.8499999</v>
      </c>
      <c r="E61" s="169" t="str">
        <f>IF((C61-'ETCA-I-01'!F40)&gt;0.9,"ERROR!!!, NO COINCIDEN LOS MONTOS CON LO REPORTADO EN EL FORMATO ETCA-I-01","")</f>
        <v/>
      </c>
    </row>
    <row r="62" spans="1:5" ht="21" thickBot="1" x14ac:dyDescent="0.35">
      <c r="A62" s="84"/>
      <c r="B62" s="85"/>
      <c r="C62" s="85"/>
      <c r="D62" s="165"/>
      <c r="E62" s="169" t="str">
        <f>IF((D61-'ETCA-I-01'!G40)&gt;0.9,"ERROR!!!, NO COINCIDEN LOS MONTOS CON LO REPORTADO EN EL FORMATO ETCA-I-01","")</f>
        <v/>
      </c>
    </row>
    <row r="63" spans="1:5" s="163" customFormat="1" ht="16.5" customHeight="1" x14ac:dyDescent="0.25">
      <c r="A63" s="83"/>
      <c r="B63" s="172" t="s">
        <v>226</v>
      </c>
      <c r="C63" s="333"/>
      <c r="D63" s="173"/>
    </row>
    <row r="64" spans="1:5" s="163" customFormat="1" ht="16.5" customHeight="1" x14ac:dyDescent="0.25">
      <c r="A64" s="83"/>
      <c r="B64" s="83"/>
      <c r="C64" s="83" t="s">
        <v>227</v>
      </c>
      <c r="D64" s="173"/>
    </row>
    <row r="65" spans="1:4" s="163" customFormat="1" ht="16.5" customHeight="1" x14ac:dyDescent="0.25">
      <c r="A65" s="83"/>
      <c r="B65" s="83" t="s">
        <v>227</v>
      </c>
      <c r="C65" s="83" t="s">
        <v>227</v>
      </c>
      <c r="D65" s="173"/>
    </row>
    <row r="66" spans="1:4" s="163" customFormat="1" ht="16.5" customHeight="1" x14ac:dyDescent="0.25">
      <c r="A66" s="83"/>
      <c r="B66" s="83"/>
      <c r="C66" s="83"/>
      <c r="D66" s="173"/>
    </row>
    <row r="67" spans="1:4" s="163" customFormat="1" ht="16.5" customHeight="1" x14ac:dyDescent="0.3">
      <c r="A67" s="162"/>
      <c r="B67" s="21" t="s">
        <v>227</v>
      </c>
      <c r="C67" s="162"/>
      <c r="D67" s="166"/>
    </row>
    <row r="68" spans="1:4" x14ac:dyDescent="0.3">
      <c r="C68" s="66"/>
      <c r="D68" s="167" t="s">
        <v>67</v>
      </c>
    </row>
  </sheetData>
  <sheetProtection formatColumns="0" formatRows="0" insertHyperlinks="0"/>
  <mergeCells count="6">
    <mergeCell ref="A1:D1"/>
    <mergeCell ref="A15:B15"/>
    <mergeCell ref="A5:B5"/>
    <mergeCell ref="A2:D2"/>
    <mergeCell ref="A3:D3"/>
    <mergeCell ref="A4:D4"/>
  </mergeCells>
  <printOptions horizontalCentered="1"/>
  <pageMargins left="0.47244094488188981" right="0.19685039370078741" top="0.39370078740157483" bottom="0.19685039370078741" header="0.31496062992125984" footer="0.19685039370078741"/>
  <pageSetup scale="6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G44"/>
  <sheetViews>
    <sheetView view="pageBreakPreview" zoomScale="120" zoomScaleSheetLayoutView="120" workbookViewId="0">
      <selection activeCell="A11" sqref="A11:O11"/>
    </sheetView>
  </sheetViews>
  <sheetFormatPr baseColWidth="10" defaultRowHeight="15" x14ac:dyDescent="0.25"/>
  <cols>
    <col min="1" max="1" width="41.5703125" customWidth="1"/>
    <col min="2" max="2" width="19.42578125" customWidth="1"/>
    <col min="3" max="3" width="17.140625" customWidth="1"/>
    <col min="4" max="4" width="15.140625" customWidth="1"/>
    <col min="5" max="5" width="19" customWidth="1"/>
    <col min="6" max="6" width="14.42578125" customWidth="1"/>
    <col min="7" max="7" width="15.85546875" bestFit="1" customWidth="1"/>
  </cols>
  <sheetData>
    <row r="1" spans="1:6" x14ac:dyDescent="0.25">
      <c r="A1" s="352" t="str">
        <f>'ETCA-I-01'!$A$1:$G$2</f>
        <v>Comision Estatal del Agua</v>
      </c>
      <c r="B1" s="353"/>
      <c r="C1" s="353"/>
      <c r="D1" s="353"/>
      <c r="E1" s="353"/>
      <c r="F1" s="354"/>
    </row>
    <row r="2" spans="1:6" x14ac:dyDescent="0.25">
      <c r="A2" s="355" t="s">
        <v>228</v>
      </c>
      <c r="B2" s="356"/>
      <c r="C2" s="356"/>
      <c r="D2" s="356"/>
      <c r="E2" s="356"/>
      <c r="F2" s="357"/>
    </row>
    <row r="3" spans="1:6" ht="15.75" thickBot="1" x14ac:dyDescent="0.3">
      <c r="A3" s="358" t="str">
        <f>'ETCA-I-03'!A3:D3</f>
        <v>Del 01 de Enero al 31 de Diciembre de 2023</v>
      </c>
      <c r="B3" s="359"/>
      <c r="C3" s="359"/>
      <c r="D3" s="359"/>
      <c r="E3" s="359"/>
      <c r="F3" s="360"/>
    </row>
    <row r="4" spans="1:6" ht="15.75" thickBot="1" x14ac:dyDescent="0.3">
      <c r="A4" s="361" t="str">
        <f>'ETCA-I-01'!A4:G4</f>
        <v>(Cifras en Pesos)</v>
      </c>
      <c r="B4" s="362"/>
      <c r="C4" s="362"/>
      <c r="D4" s="362"/>
      <c r="E4" s="362"/>
      <c r="F4" s="363"/>
    </row>
    <row r="5" spans="1:6" ht="64.5" thickBot="1" x14ac:dyDescent="0.3">
      <c r="A5" s="293" t="s">
        <v>229</v>
      </c>
      <c r="B5" s="294" t="s">
        <v>230</v>
      </c>
      <c r="C5" s="294" t="s">
        <v>394</v>
      </c>
      <c r="D5" s="294" t="s">
        <v>231</v>
      </c>
      <c r="E5" s="294" t="s">
        <v>395</v>
      </c>
      <c r="F5" s="295" t="s">
        <v>232</v>
      </c>
    </row>
    <row r="6" spans="1:6" x14ac:dyDescent="0.25">
      <c r="A6" s="296"/>
      <c r="B6" s="297"/>
      <c r="C6" s="297"/>
      <c r="D6" s="297"/>
      <c r="E6" s="298"/>
      <c r="F6" s="298"/>
    </row>
    <row r="7" spans="1:6" ht="22.5" x14ac:dyDescent="0.25">
      <c r="A7" s="299" t="s">
        <v>415</v>
      </c>
      <c r="B7" s="300">
        <f>B8+B9+B10</f>
        <v>71707551.039999992</v>
      </c>
      <c r="C7" s="301"/>
      <c r="D7" s="301"/>
      <c r="E7" s="302"/>
      <c r="F7" s="303">
        <f>SUM(B7:E7)</f>
        <v>71707551.039999992</v>
      </c>
    </row>
    <row r="8" spans="1:6" x14ac:dyDescent="0.25">
      <c r="A8" s="304" t="s">
        <v>52</v>
      </c>
      <c r="B8" s="305">
        <v>71707551.039999992</v>
      </c>
      <c r="C8" s="306"/>
      <c r="D8" s="306"/>
      <c r="E8" s="307"/>
      <c r="F8" s="303">
        <f t="shared" ref="F8:F41" si="0">SUM(B8:E8)</f>
        <v>71707551.039999992</v>
      </c>
    </row>
    <row r="9" spans="1:6" x14ac:dyDescent="0.25">
      <c r="A9" s="304" t="s">
        <v>53</v>
      </c>
      <c r="B9" s="305"/>
      <c r="C9" s="306"/>
      <c r="D9" s="306"/>
      <c r="E9" s="307"/>
      <c r="F9" s="303">
        <f t="shared" si="0"/>
        <v>0</v>
      </c>
    </row>
    <row r="10" spans="1:6" x14ac:dyDescent="0.25">
      <c r="A10" s="304" t="s">
        <v>54</v>
      </c>
      <c r="B10" s="305"/>
      <c r="C10" s="306"/>
      <c r="D10" s="306"/>
      <c r="E10" s="307"/>
      <c r="F10" s="303">
        <f t="shared" si="0"/>
        <v>0</v>
      </c>
    </row>
    <row r="11" spans="1:6" x14ac:dyDescent="0.25">
      <c r="A11" s="299"/>
      <c r="B11" s="308"/>
      <c r="C11" s="308"/>
      <c r="D11" s="308"/>
      <c r="E11" s="309"/>
      <c r="F11" s="309"/>
    </row>
    <row r="12" spans="1:6" ht="22.5" x14ac:dyDescent="0.25">
      <c r="A12" s="299" t="s">
        <v>416</v>
      </c>
      <c r="B12" s="301"/>
      <c r="C12" s="300">
        <f>C14+C15+C16+C17</f>
        <v>219766028.37999994</v>
      </c>
      <c r="D12" s="300">
        <f>D13</f>
        <v>1397815833.8500001</v>
      </c>
      <c r="E12" s="302"/>
      <c r="F12" s="303">
        <f t="shared" si="0"/>
        <v>1617581862.23</v>
      </c>
    </row>
    <row r="13" spans="1:6" x14ac:dyDescent="0.25">
      <c r="A13" s="304" t="s">
        <v>225</v>
      </c>
      <c r="B13" s="306"/>
      <c r="C13" s="306"/>
      <c r="D13" s="305">
        <v>1397815833.8500001</v>
      </c>
      <c r="E13" s="307"/>
      <c r="F13" s="303">
        <f t="shared" si="0"/>
        <v>1397815833.8500001</v>
      </c>
    </row>
    <row r="14" spans="1:6" x14ac:dyDescent="0.25">
      <c r="A14" s="304" t="s">
        <v>57</v>
      </c>
      <c r="B14" s="306"/>
      <c r="C14" s="305">
        <v>571441911.92999995</v>
      </c>
      <c r="D14" s="306"/>
      <c r="E14" s="307"/>
      <c r="F14" s="303">
        <f t="shared" si="0"/>
        <v>571441911.92999995</v>
      </c>
    </row>
    <row r="15" spans="1:6" x14ac:dyDescent="0.25">
      <c r="A15" s="304" t="s">
        <v>58</v>
      </c>
      <c r="B15" s="306"/>
      <c r="C15" s="305"/>
      <c r="D15" s="306"/>
      <c r="E15" s="307"/>
      <c r="F15" s="303">
        <f t="shared" si="0"/>
        <v>0</v>
      </c>
    </row>
    <row r="16" spans="1:6" x14ac:dyDescent="0.25">
      <c r="A16" s="304" t="s">
        <v>59</v>
      </c>
      <c r="B16" s="306"/>
      <c r="C16" s="305"/>
      <c r="D16" s="306"/>
      <c r="E16" s="307"/>
      <c r="F16" s="303">
        <f t="shared" si="0"/>
        <v>0</v>
      </c>
    </row>
    <row r="17" spans="1:7" x14ac:dyDescent="0.25">
      <c r="A17" s="304" t="s">
        <v>60</v>
      </c>
      <c r="B17" s="306"/>
      <c r="C17" s="305">
        <v>-351675883.55000001</v>
      </c>
      <c r="D17" s="306"/>
      <c r="E17" s="307"/>
      <c r="F17" s="303">
        <f t="shared" si="0"/>
        <v>-351675883.55000001</v>
      </c>
    </row>
    <row r="18" spans="1:7" x14ac:dyDescent="0.25">
      <c r="A18" s="299"/>
      <c r="B18" s="308"/>
      <c r="C18" s="308"/>
      <c r="D18" s="308"/>
      <c r="E18" s="309"/>
      <c r="F18" s="309"/>
    </row>
    <row r="19" spans="1:7" ht="38.25" customHeight="1" x14ac:dyDescent="0.25">
      <c r="A19" s="299" t="s">
        <v>417</v>
      </c>
      <c r="B19" s="306"/>
      <c r="C19" s="306"/>
      <c r="D19" s="306"/>
      <c r="E19" s="303">
        <f>E20+E21</f>
        <v>0</v>
      </c>
      <c r="F19" s="303">
        <f t="shared" si="0"/>
        <v>0</v>
      </c>
    </row>
    <row r="20" spans="1:7" x14ac:dyDescent="0.25">
      <c r="A20" s="304" t="s">
        <v>62</v>
      </c>
      <c r="B20" s="306"/>
      <c r="C20" s="306"/>
      <c r="D20" s="306"/>
      <c r="E20" s="310"/>
      <c r="F20" s="303">
        <f t="shared" si="0"/>
        <v>0</v>
      </c>
    </row>
    <row r="21" spans="1:7" x14ac:dyDescent="0.25">
      <c r="A21" s="304" t="s">
        <v>63</v>
      </c>
      <c r="B21" s="306"/>
      <c r="C21" s="306"/>
      <c r="D21" s="306"/>
      <c r="E21" s="310"/>
      <c r="F21" s="303">
        <f t="shared" si="0"/>
        <v>0</v>
      </c>
    </row>
    <row r="22" spans="1:7" x14ac:dyDescent="0.25">
      <c r="A22" s="304"/>
      <c r="B22" s="311"/>
      <c r="C22" s="311"/>
      <c r="D22" s="311"/>
      <c r="E22" s="312"/>
      <c r="F22" s="312"/>
    </row>
    <row r="23" spans="1:7" ht="28.5" customHeight="1" x14ac:dyDescent="0.25">
      <c r="A23" s="320" t="s">
        <v>412</v>
      </c>
      <c r="B23" s="300">
        <f>B7</f>
        <v>71707551.039999992</v>
      </c>
      <c r="C23" s="300">
        <f>C12</f>
        <v>219766028.37999994</v>
      </c>
      <c r="D23" s="300">
        <f>D12</f>
        <v>1397815833.8500001</v>
      </c>
      <c r="E23" s="303">
        <f>E19</f>
        <v>0</v>
      </c>
      <c r="F23" s="303">
        <f t="shared" si="0"/>
        <v>1689289413.27</v>
      </c>
      <c r="G23" t="str">
        <f>IF((F23-'ETCA-I-01'!G49)&gt;0.99,"ERROR: DEBERÁ SER IGUAL QUE TOTAL HACIENDA PÚBLICA/PATRIMONIO DEL FORMATO ETCA-I-01","")</f>
        <v/>
      </c>
    </row>
    <row r="24" spans="1:7" x14ac:dyDescent="0.25">
      <c r="A24" s="299"/>
      <c r="B24" s="308"/>
      <c r="C24" s="308"/>
      <c r="D24" s="308"/>
      <c r="E24" s="309"/>
      <c r="F24" s="303"/>
    </row>
    <row r="25" spans="1:7" ht="22.5" x14ac:dyDescent="0.25">
      <c r="A25" s="299" t="s">
        <v>418</v>
      </c>
      <c r="B25" s="300">
        <f>B26+B27+B28</f>
        <v>100002</v>
      </c>
      <c r="C25" s="301"/>
      <c r="D25" s="301"/>
      <c r="E25" s="302"/>
      <c r="F25" s="303">
        <f t="shared" si="0"/>
        <v>100002</v>
      </c>
    </row>
    <row r="26" spans="1:7" x14ac:dyDescent="0.25">
      <c r="A26" s="304" t="s">
        <v>52</v>
      </c>
      <c r="B26" s="305">
        <v>100002</v>
      </c>
      <c r="C26" s="306"/>
      <c r="D26" s="306"/>
      <c r="E26" s="307"/>
      <c r="F26" s="303">
        <f t="shared" si="0"/>
        <v>100002</v>
      </c>
    </row>
    <row r="27" spans="1:7" x14ac:dyDescent="0.25">
      <c r="A27" s="304" t="s">
        <v>53</v>
      </c>
      <c r="B27" s="305"/>
      <c r="C27" s="306"/>
      <c r="D27" s="306"/>
      <c r="E27" s="307"/>
      <c r="F27" s="303">
        <f t="shared" si="0"/>
        <v>0</v>
      </c>
    </row>
    <row r="28" spans="1:7" x14ac:dyDescent="0.25">
      <c r="A28" s="304" t="s">
        <v>54</v>
      </c>
      <c r="B28" s="305"/>
      <c r="C28" s="306"/>
      <c r="D28" s="306"/>
      <c r="E28" s="307"/>
      <c r="F28" s="303">
        <f t="shared" si="0"/>
        <v>0</v>
      </c>
    </row>
    <row r="29" spans="1:7" x14ac:dyDescent="0.25">
      <c r="A29" s="299"/>
      <c r="B29" s="308"/>
      <c r="C29" s="308"/>
      <c r="D29" s="308"/>
      <c r="E29" s="309"/>
      <c r="F29" s="309"/>
    </row>
    <row r="30" spans="1:7" ht="22.5" x14ac:dyDescent="0.25">
      <c r="A30" s="299" t="s">
        <v>419</v>
      </c>
      <c r="B30" s="301"/>
      <c r="C30" s="300">
        <f>C32</f>
        <v>571441911.93000007</v>
      </c>
      <c r="D30" s="300">
        <f>D31+D32+D33+D34+D35</f>
        <v>1498044892.5500002</v>
      </c>
      <c r="E30" s="302"/>
      <c r="F30" s="303">
        <f t="shared" si="0"/>
        <v>2069486804.4800003</v>
      </c>
    </row>
    <row r="31" spans="1:7" x14ac:dyDescent="0.25">
      <c r="A31" s="304" t="s">
        <v>225</v>
      </c>
      <c r="B31" s="306"/>
      <c r="C31" s="306"/>
      <c r="D31" s="305">
        <v>2338823422.6500001</v>
      </c>
      <c r="E31" s="307"/>
      <c r="F31" s="303">
        <f t="shared" si="0"/>
        <v>2338823422.6500001</v>
      </c>
    </row>
    <row r="32" spans="1:7" x14ac:dyDescent="0.25">
      <c r="A32" s="304" t="s">
        <v>57</v>
      </c>
      <c r="B32" s="306"/>
      <c r="C32" s="305">
        <v>571441911.93000007</v>
      </c>
      <c r="D32" s="305">
        <v>-571441911.92999995</v>
      </c>
      <c r="E32" s="307"/>
      <c r="F32" s="303">
        <f t="shared" si="0"/>
        <v>0</v>
      </c>
    </row>
    <row r="33" spans="1:7" x14ac:dyDescent="0.25">
      <c r="A33" s="304" t="s">
        <v>58</v>
      </c>
      <c r="B33" s="306"/>
      <c r="C33" s="306"/>
      <c r="D33" s="305"/>
      <c r="E33" s="307"/>
      <c r="F33" s="303">
        <f t="shared" si="0"/>
        <v>0</v>
      </c>
    </row>
    <row r="34" spans="1:7" x14ac:dyDescent="0.25">
      <c r="A34" s="304" t="s">
        <v>59</v>
      </c>
      <c r="B34" s="306"/>
      <c r="C34" s="306"/>
      <c r="D34" s="305"/>
      <c r="E34" s="307"/>
      <c r="F34" s="303">
        <f t="shared" si="0"/>
        <v>0</v>
      </c>
    </row>
    <row r="35" spans="1:7" x14ac:dyDescent="0.25">
      <c r="A35" s="304" t="s">
        <v>60</v>
      </c>
      <c r="B35" s="301"/>
      <c r="C35" s="301"/>
      <c r="D35" s="305">
        <v>-269336618.17000002</v>
      </c>
      <c r="E35" s="302"/>
      <c r="F35" s="303">
        <f t="shared" si="0"/>
        <v>-269336618.17000002</v>
      </c>
    </row>
    <row r="36" spans="1:7" x14ac:dyDescent="0.25">
      <c r="A36" s="304"/>
      <c r="B36" s="311"/>
      <c r="C36" s="311"/>
      <c r="D36" s="311"/>
      <c r="E36" s="312"/>
      <c r="F36" s="312"/>
      <c r="G36" s="325"/>
    </row>
    <row r="37" spans="1:7" ht="33.75" x14ac:dyDescent="0.25">
      <c r="A37" s="299" t="s">
        <v>420</v>
      </c>
      <c r="B37" s="306"/>
      <c r="C37" s="306"/>
      <c r="D37" s="306"/>
      <c r="E37" s="303">
        <f>E38+E39</f>
        <v>0</v>
      </c>
      <c r="F37" s="303">
        <f t="shared" si="0"/>
        <v>0</v>
      </c>
    </row>
    <row r="38" spans="1:7" x14ac:dyDescent="0.25">
      <c r="A38" s="304" t="s">
        <v>62</v>
      </c>
      <c r="B38" s="306"/>
      <c r="C38" s="306"/>
      <c r="D38" s="306"/>
      <c r="E38" s="310"/>
      <c r="F38" s="303">
        <f t="shared" si="0"/>
        <v>0</v>
      </c>
    </row>
    <row r="39" spans="1:7" x14ac:dyDescent="0.25">
      <c r="A39" s="304" t="s">
        <v>63</v>
      </c>
      <c r="B39" s="301"/>
      <c r="C39" s="301"/>
      <c r="D39" s="301"/>
      <c r="E39" s="310"/>
      <c r="F39" s="303">
        <f t="shared" si="0"/>
        <v>0</v>
      </c>
    </row>
    <row r="40" spans="1:7" ht="15.75" thickBot="1" x14ac:dyDescent="0.3">
      <c r="A40" s="313"/>
      <c r="B40" s="314"/>
      <c r="C40" s="314"/>
      <c r="D40" s="314"/>
      <c r="E40" s="315"/>
      <c r="F40" s="315"/>
    </row>
    <row r="41" spans="1:7" ht="20.25" customHeight="1" thickBot="1" x14ac:dyDescent="0.3">
      <c r="A41" s="319" t="s">
        <v>421</v>
      </c>
      <c r="B41" s="316">
        <f>B23+B25</f>
        <v>71807553.039999992</v>
      </c>
      <c r="C41" s="316">
        <f>C23+C30</f>
        <v>791207940.30999994</v>
      </c>
      <c r="D41" s="316">
        <f>D23+D30</f>
        <v>2895860726.4000006</v>
      </c>
      <c r="E41" s="317">
        <f>E23+E37</f>
        <v>0</v>
      </c>
      <c r="F41" s="317">
        <f t="shared" si="0"/>
        <v>3758876219.7500005</v>
      </c>
      <c r="G41" t="str">
        <f>IF((F41-'ETCA-I-01'!F49)&gt;0.99,"ERROR: DEBERÁ SER IGUAL QUE TOTAL HACIENDA PÚBLICA/PATRIMONIO DEL FORMATO ETCA-I-01","")</f>
        <v/>
      </c>
    </row>
    <row r="42" spans="1:7" x14ac:dyDescent="0.25">
      <c r="A42" s="318" t="s">
        <v>411</v>
      </c>
      <c r="F42" s="326"/>
    </row>
    <row r="43" spans="1:7" x14ac:dyDescent="0.25">
      <c r="F43" s="334"/>
    </row>
    <row r="44" spans="1:7" x14ac:dyDescent="0.25">
      <c r="C44" s="325"/>
      <c r="F44" s="334"/>
    </row>
  </sheetData>
  <sheetProtection formatColumns="0" formatRows="0"/>
  <mergeCells count="4">
    <mergeCell ref="A1:F1"/>
    <mergeCell ref="A2:F2"/>
    <mergeCell ref="A3:F3"/>
    <mergeCell ref="A4:F4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D68"/>
  <sheetViews>
    <sheetView view="pageBreakPreview" topLeftCell="A4" zoomScale="90" zoomScaleSheetLayoutView="90" workbookViewId="0">
      <selection activeCell="A11" sqref="A11:O11"/>
    </sheetView>
  </sheetViews>
  <sheetFormatPr baseColWidth="10" defaultColWidth="11.28515625" defaultRowHeight="16.5" x14ac:dyDescent="0.3"/>
  <cols>
    <col min="1" max="1" width="80.85546875" style="21" bestFit="1" customWidth="1"/>
    <col min="2" max="3" width="17" style="21" customWidth="1"/>
    <col min="4" max="16384" width="11.28515625" style="21"/>
  </cols>
  <sheetData>
    <row r="1" spans="1:4" x14ac:dyDescent="0.3">
      <c r="A1" s="344" t="str">
        <f>'ETCA-I-01'!A1:G1</f>
        <v>Comision Estatal del Agua</v>
      </c>
      <c r="B1" s="344"/>
      <c r="C1" s="344"/>
    </row>
    <row r="2" spans="1:4" s="72" customFormat="1" ht="15.75" x14ac:dyDescent="0.25">
      <c r="A2" s="341" t="s">
        <v>1</v>
      </c>
      <c r="B2" s="341"/>
      <c r="C2" s="341"/>
    </row>
    <row r="3" spans="1:4" s="72" customFormat="1" x14ac:dyDescent="0.25">
      <c r="A3" s="364" t="str">
        <f>'ETCA-I-03'!A3:D3</f>
        <v>Del 01 de Enero al 31 de Diciembre de 2023</v>
      </c>
      <c r="B3" s="364"/>
      <c r="C3" s="364"/>
    </row>
    <row r="4" spans="1:4" s="72" customFormat="1" ht="17.25" thickBot="1" x14ac:dyDescent="0.3">
      <c r="A4" s="365" t="str">
        <f>'ETCA-I-01'!A4:G4</f>
        <v>(Cifras en Pesos)</v>
      </c>
      <c r="B4" s="365"/>
      <c r="C4" s="365"/>
    </row>
    <row r="5" spans="1:4" ht="30" customHeight="1" thickBot="1" x14ac:dyDescent="0.35">
      <c r="A5" s="89"/>
      <c r="B5" s="90" t="s">
        <v>233</v>
      </c>
      <c r="C5" s="91" t="s">
        <v>234</v>
      </c>
    </row>
    <row r="6" spans="1:4" ht="17.25" thickTop="1" x14ac:dyDescent="0.3">
      <c r="A6" s="186" t="s">
        <v>235</v>
      </c>
      <c r="B6" s="187">
        <f>B7+B16</f>
        <v>85892132.410000011</v>
      </c>
      <c r="C6" s="188">
        <f>C7+C16</f>
        <v>2751787245.7799997</v>
      </c>
    </row>
    <row r="7" spans="1:4" x14ac:dyDescent="0.3">
      <c r="A7" s="189" t="s">
        <v>10</v>
      </c>
      <c r="B7" s="190">
        <f>SUM(B8:B14)</f>
        <v>75815067.850000009</v>
      </c>
      <c r="C7" s="191">
        <f>SUM(C8:C14)</f>
        <v>682573835.67000008</v>
      </c>
    </row>
    <row r="8" spans="1:4" s="87" customFormat="1" ht="13.5" x14ac:dyDescent="0.25">
      <c r="A8" s="192" t="s">
        <v>12</v>
      </c>
      <c r="B8" s="193"/>
      <c r="C8" s="194">
        <v>133268926.37</v>
      </c>
      <c r="D8" s="171"/>
    </row>
    <row r="9" spans="1:4" s="87" customFormat="1" ht="13.5" x14ac:dyDescent="0.25">
      <c r="A9" s="192" t="s">
        <v>14</v>
      </c>
      <c r="B9" s="193"/>
      <c r="C9" s="194">
        <v>302651518.34000003</v>
      </c>
    </row>
    <row r="10" spans="1:4" s="87" customFormat="1" ht="13.5" x14ac:dyDescent="0.25">
      <c r="A10" s="192" t="s">
        <v>16</v>
      </c>
      <c r="B10" s="193"/>
      <c r="C10" s="194">
        <v>246653390.95999998</v>
      </c>
    </row>
    <row r="11" spans="1:4" s="87" customFormat="1" ht="13.5" x14ac:dyDescent="0.25">
      <c r="A11" s="192" t="s">
        <v>18</v>
      </c>
      <c r="B11" s="193"/>
      <c r="C11" s="194">
        <v>0</v>
      </c>
    </row>
    <row r="12" spans="1:4" s="87" customFormat="1" ht="13.5" x14ac:dyDescent="0.25">
      <c r="A12" s="192" t="s">
        <v>20</v>
      </c>
      <c r="B12" s="193">
        <v>425838.48</v>
      </c>
      <c r="C12" s="194"/>
    </row>
    <row r="13" spans="1:4" s="87" customFormat="1" ht="13.5" x14ac:dyDescent="0.25">
      <c r="A13" s="192" t="s">
        <v>22</v>
      </c>
      <c r="B13" s="193">
        <v>75389229.370000005</v>
      </c>
      <c r="C13" s="194"/>
    </row>
    <row r="14" spans="1:4" s="87" customFormat="1" ht="13.5" x14ac:dyDescent="0.25">
      <c r="A14" s="192" t="s">
        <v>24</v>
      </c>
      <c r="B14" s="193"/>
      <c r="C14" s="194"/>
    </row>
    <row r="15" spans="1:4" ht="5.25" customHeight="1" x14ac:dyDescent="0.3">
      <c r="A15" s="186"/>
      <c r="B15" s="195"/>
      <c r="C15" s="196"/>
    </row>
    <row r="16" spans="1:4" x14ac:dyDescent="0.3">
      <c r="A16" s="189" t="s">
        <v>29</v>
      </c>
      <c r="B16" s="190">
        <f>SUM(B17:B25)</f>
        <v>10077064.560000001</v>
      </c>
      <c r="C16" s="191">
        <f>SUM(C17:C25)</f>
        <v>2069213410.1099999</v>
      </c>
    </row>
    <row r="17" spans="1:3" s="87" customFormat="1" ht="13.5" x14ac:dyDescent="0.25">
      <c r="A17" s="192" t="s">
        <v>31</v>
      </c>
      <c r="B17" s="193"/>
      <c r="C17" s="194"/>
    </row>
    <row r="18" spans="1:3" s="87" customFormat="1" ht="13.5" x14ac:dyDescent="0.25">
      <c r="A18" s="192" t="s">
        <v>33</v>
      </c>
      <c r="B18" s="193"/>
      <c r="C18" s="194">
        <v>651618096.12</v>
      </c>
    </row>
    <row r="19" spans="1:3" s="87" customFormat="1" ht="13.5" x14ac:dyDescent="0.25">
      <c r="A19" s="192" t="s">
        <v>35</v>
      </c>
      <c r="B19" s="193"/>
      <c r="C19" s="194">
        <v>1395962551.0799999</v>
      </c>
    </row>
    <row r="20" spans="1:3" s="87" customFormat="1" ht="13.5" x14ac:dyDescent="0.25">
      <c r="A20" s="192" t="s">
        <v>37</v>
      </c>
      <c r="B20" s="193"/>
      <c r="C20" s="194">
        <v>21512315.909999996</v>
      </c>
    </row>
    <row r="21" spans="1:3" s="87" customFormat="1" ht="13.5" x14ac:dyDescent="0.25">
      <c r="A21" s="192" t="s">
        <v>39</v>
      </c>
      <c r="B21" s="193"/>
      <c r="C21" s="194">
        <v>120447</v>
      </c>
    </row>
    <row r="22" spans="1:3" s="87" customFormat="1" ht="13.5" x14ac:dyDescent="0.25">
      <c r="A22" s="192" t="s">
        <v>41</v>
      </c>
      <c r="B22" s="193">
        <v>10074499.560000001</v>
      </c>
      <c r="C22" s="194"/>
    </row>
    <row r="23" spans="1:3" s="87" customFormat="1" ht="13.5" x14ac:dyDescent="0.25">
      <c r="A23" s="192" t="s">
        <v>43</v>
      </c>
      <c r="B23" s="193">
        <v>2564.9999999995298</v>
      </c>
      <c r="C23" s="194"/>
    </row>
    <row r="24" spans="1:3" s="87" customFormat="1" ht="13.5" x14ac:dyDescent="0.25">
      <c r="A24" s="192" t="s">
        <v>44</v>
      </c>
      <c r="B24" s="193"/>
      <c r="C24" s="194"/>
    </row>
    <row r="25" spans="1:3" s="87" customFormat="1" ht="13.5" x14ac:dyDescent="0.25">
      <c r="A25" s="192" t="s">
        <v>45</v>
      </c>
      <c r="B25" s="193"/>
      <c r="C25" s="194"/>
    </row>
    <row r="26" spans="1:3" ht="6.75" customHeight="1" x14ac:dyDescent="0.3">
      <c r="A26" s="197"/>
      <c r="B26" s="195"/>
      <c r="C26" s="196"/>
    </row>
    <row r="27" spans="1:3" x14ac:dyDescent="0.3">
      <c r="A27" s="186" t="s">
        <v>236</v>
      </c>
      <c r="B27" s="187">
        <f>B28+B38</f>
        <v>638957561.55999994</v>
      </c>
      <c r="C27" s="188">
        <f>C28+C38</f>
        <v>42649254.669999897</v>
      </c>
    </row>
    <row r="28" spans="1:3" x14ac:dyDescent="0.3">
      <c r="A28" s="189" t="s">
        <v>11</v>
      </c>
      <c r="B28" s="190">
        <f>SUM(B29:B36)</f>
        <v>0</v>
      </c>
      <c r="C28" s="191">
        <f>SUM(C29:C36)</f>
        <v>11715775.8999999</v>
      </c>
    </row>
    <row r="29" spans="1:3" s="87" customFormat="1" ht="13.5" x14ac:dyDescent="0.25">
      <c r="A29" s="192" t="s">
        <v>13</v>
      </c>
      <c r="B29" s="193"/>
      <c r="C29" s="194">
        <v>10425855.3699999</v>
      </c>
    </row>
    <row r="30" spans="1:3" s="87" customFormat="1" ht="13.5" x14ac:dyDescent="0.25">
      <c r="A30" s="192" t="s">
        <v>15</v>
      </c>
      <c r="B30" s="193"/>
      <c r="C30" s="194">
        <v>1289920.51</v>
      </c>
    </row>
    <row r="31" spans="1:3" s="87" customFormat="1" ht="13.5" x14ac:dyDescent="0.25">
      <c r="A31" s="192" t="s">
        <v>17</v>
      </c>
      <c r="B31" s="193"/>
      <c r="C31" s="194">
        <v>0.02</v>
      </c>
    </row>
    <row r="32" spans="1:3" s="87" customFormat="1" ht="13.5" x14ac:dyDescent="0.25">
      <c r="A32" s="192" t="s">
        <v>19</v>
      </c>
      <c r="B32" s="193"/>
      <c r="C32" s="194"/>
    </row>
    <row r="33" spans="1:3" s="87" customFormat="1" ht="13.5" x14ac:dyDescent="0.25">
      <c r="A33" s="192" t="s">
        <v>21</v>
      </c>
      <c r="B33" s="193"/>
      <c r="C33" s="194"/>
    </row>
    <row r="34" spans="1:3" s="87" customFormat="1" ht="13.5" x14ac:dyDescent="0.25">
      <c r="A34" s="192" t="s">
        <v>23</v>
      </c>
      <c r="B34" s="193"/>
      <c r="C34" s="194"/>
    </row>
    <row r="35" spans="1:3" s="87" customFormat="1" ht="13.5" x14ac:dyDescent="0.25">
      <c r="A35" s="192" t="s">
        <v>25</v>
      </c>
      <c r="B35" s="193"/>
      <c r="C35" s="194"/>
    </row>
    <row r="36" spans="1:3" s="87" customFormat="1" ht="13.5" x14ac:dyDescent="0.25">
      <c r="A36" s="192" t="s">
        <v>26</v>
      </c>
      <c r="B36" s="193"/>
      <c r="C36" s="194"/>
    </row>
    <row r="37" spans="1:3" ht="6" customHeight="1" x14ac:dyDescent="0.3">
      <c r="A37" s="186"/>
      <c r="B37" s="198"/>
      <c r="C37" s="199"/>
    </row>
    <row r="38" spans="1:3" x14ac:dyDescent="0.3">
      <c r="A38" s="189" t="s">
        <v>30</v>
      </c>
      <c r="B38" s="190">
        <f>SUM(B39:B44)</f>
        <v>638957561.55999994</v>
      </c>
      <c r="C38" s="191">
        <f>SUM(C39:C44)</f>
        <v>30933478.77</v>
      </c>
    </row>
    <row r="39" spans="1:3" s="87" customFormat="1" ht="13.5" x14ac:dyDescent="0.25">
      <c r="A39" s="192" t="s">
        <v>32</v>
      </c>
      <c r="B39" s="193"/>
      <c r="C39" s="194"/>
    </row>
    <row r="40" spans="1:3" s="87" customFormat="1" ht="13.5" x14ac:dyDescent="0.25">
      <c r="A40" s="192" t="s">
        <v>34</v>
      </c>
      <c r="B40" s="193"/>
      <c r="C40" s="194"/>
    </row>
    <row r="41" spans="1:3" s="87" customFormat="1" ht="13.5" x14ac:dyDescent="0.25">
      <c r="A41" s="192" t="s">
        <v>36</v>
      </c>
      <c r="B41" s="193"/>
      <c r="C41" s="194">
        <v>30933478.77</v>
      </c>
    </row>
    <row r="42" spans="1:3" s="87" customFormat="1" ht="13.5" x14ac:dyDescent="0.25">
      <c r="A42" s="192" t="s">
        <v>38</v>
      </c>
      <c r="B42" s="193"/>
      <c r="C42" s="194"/>
    </row>
    <row r="43" spans="1:3" s="87" customFormat="1" ht="13.5" x14ac:dyDescent="0.25">
      <c r="A43" s="192" t="s">
        <v>40</v>
      </c>
      <c r="B43" s="193"/>
      <c r="C43" s="194"/>
    </row>
    <row r="44" spans="1:3" s="87" customFormat="1" ht="13.5" x14ac:dyDescent="0.25">
      <c r="A44" s="192" t="s">
        <v>42</v>
      </c>
      <c r="B44" s="193">
        <v>638957561.55999994</v>
      </c>
      <c r="C44" s="194"/>
    </row>
    <row r="45" spans="1:3" x14ac:dyDescent="0.3">
      <c r="A45" s="200"/>
      <c r="B45" s="195"/>
      <c r="C45" s="196"/>
    </row>
    <row r="46" spans="1:3" x14ac:dyDescent="0.3">
      <c r="A46" s="186" t="s">
        <v>237</v>
      </c>
      <c r="B46" s="187">
        <f>B47+B52</f>
        <v>2338923424.6499996</v>
      </c>
      <c r="C46" s="188">
        <f>C47+C52</f>
        <v>217636352.58000001</v>
      </c>
    </row>
    <row r="47" spans="1:3" x14ac:dyDescent="0.3">
      <c r="A47" s="189" t="s">
        <v>51</v>
      </c>
      <c r="B47" s="190">
        <f>SUM(B48:B50)</f>
        <v>100002.0000000149</v>
      </c>
      <c r="C47" s="191">
        <f>SUM(C48:C50)</f>
        <v>0</v>
      </c>
    </row>
    <row r="48" spans="1:3" s="87" customFormat="1" ht="13.5" x14ac:dyDescent="0.25">
      <c r="A48" s="192" t="s">
        <v>52</v>
      </c>
      <c r="B48" s="193">
        <v>100002.0000000149</v>
      </c>
      <c r="C48" s="194"/>
    </row>
    <row r="49" spans="1:3" s="87" customFormat="1" ht="13.5" x14ac:dyDescent="0.25">
      <c r="A49" s="192" t="s">
        <v>53</v>
      </c>
      <c r="B49" s="193"/>
      <c r="C49" s="194"/>
    </row>
    <row r="50" spans="1:3" s="87" customFormat="1" ht="13.5" x14ac:dyDescent="0.25">
      <c r="A50" s="192" t="s">
        <v>54</v>
      </c>
      <c r="B50" s="193"/>
      <c r="C50" s="194"/>
    </row>
    <row r="51" spans="1:3" ht="6" customHeight="1" x14ac:dyDescent="0.3">
      <c r="A51" s="189"/>
      <c r="B51" s="198"/>
      <c r="C51" s="199"/>
    </row>
    <row r="52" spans="1:3" ht="15.75" customHeight="1" x14ac:dyDescent="0.3">
      <c r="A52" s="189" t="s">
        <v>55</v>
      </c>
      <c r="B52" s="190">
        <f>SUM(B53:B57)</f>
        <v>2338823422.6499996</v>
      </c>
      <c r="C52" s="191">
        <f>SUM(C53:C57)</f>
        <v>217636352.58000001</v>
      </c>
    </row>
    <row r="53" spans="1:3" s="87" customFormat="1" ht="13.5" x14ac:dyDescent="0.25">
      <c r="A53" s="192" t="s">
        <v>56</v>
      </c>
      <c r="B53" s="193">
        <v>941007588.79999995</v>
      </c>
      <c r="C53" s="194"/>
    </row>
    <row r="54" spans="1:3" s="87" customFormat="1" ht="13.5" x14ac:dyDescent="0.25">
      <c r="A54" s="192" t="s">
        <v>57</v>
      </c>
      <c r="B54" s="193">
        <v>1397815833.8499999</v>
      </c>
      <c r="C54" s="194"/>
    </row>
    <row r="55" spans="1:3" s="87" customFormat="1" ht="13.5" x14ac:dyDescent="0.25">
      <c r="A55" s="192" t="s">
        <v>58</v>
      </c>
      <c r="B55" s="193"/>
      <c r="C55" s="194"/>
    </row>
    <row r="56" spans="1:3" s="87" customFormat="1" ht="13.5" x14ac:dyDescent="0.25">
      <c r="A56" s="192" t="s">
        <v>59</v>
      </c>
      <c r="B56" s="193"/>
      <c r="C56" s="194"/>
    </row>
    <row r="57" spans="1:3" s="87" customFormat="1" ht="13.5" x14ac:dyDescent="0.25">
      <c r="A57" s="192" t="s">
        <v>60</v>
      </c>
      <c r="B57" s="193"/>
      <c r="C57" s="194">
        <v>217636352.58000001</v>
      </c>
    </row>
    <row r="58" spans="1:3" ht="7.5" customHeight="1" x14ac:dyDescent="0.3">
      <c r="A58" s="189"/>
      <c r="B58" s="195"/>
      <c r="C58" s="196"/>
    </row>
    <row r="59" spans="1:3" x14ac:dyDescent="0.3">
      <c r="A59" s="189" t="s">
        <v>238</v>
      </c>
      <c r="B59" s="190">
        <f>SUM(B60:B61)</f>
        <v>0</v>
      </c>
      <c r="C59" s="191">
        <f>SUM(C60:C61)</f>
        <v>0</v>
      </c>
    </row>
    <row r="60" spans="1:3" s="87" customFormat="1" ht="13.5" x14ac:dyDescent="0.25">
      <c r="A60" s="192" t="s">
        <v>62</v>
      </c>
      <c r="B60" s="193"/>
      <c r="C60" s="194"/>
    </row>
    <row r="61" spans="1:3" s="87" customFormat="1" ht="14.25" thickBot="1" x14ac:dyDescent="0.3">
      <c r="A61" s="201" t="s">
        <v>63</v>
      </c>
      <c r="B61" s="202"/>
      <c r="C61" s="203"/>
    </row>
    <row r="62" spans="1:3" s="87" customFormat="1" ht="13.5" x14ac:dyDescent="0.25">
      <c r="A62" s="87" t="s">
        <v>411</v>
      </c>
      <c r="B62" s="193"/>
      <c r="C62" s="193"/>
    </row>
    <row r="63" spans="1:3" s="87" customFormat="1" ht="13.5" x14ac:dyDescent="0.25">
      <c r="B63" s="193"/>
      <c r="C63" s="193"/>
    </row>
    <row r="64" spans="1:3" s="87" customFormat="1" ht="13.5" x14ac:dyDescent="0.25">
      <c r="B64" s="193"/>
      <c r="C64" s="193"/>
    </row>
    <row r="65" spans="1:3" s="87" customFormat="1" ht="13.5" x14ac:dyDescent="0.25">
      <c r="A65" s="204"/>
      <c r="B65" s="193"/>
      <c r="C65" s="193"/>
    </row>
    <row r="66" spans="1:3" s="87" customFormat="1" ht="13.5" x14ac:dyDescent="0.25">
      <c r="A66" s="204" t="s">
        <v>227</v>
      </c>
      <c r="B66" s="193"/>
      <c r="C66" s="193"/>
    </row>
    <row r="67" spans="1:3" s="87" customFormat="1" ht="13.5" x14ac:dyDescent="0.25">
      <c r="A67" s="204" t="s">
        <v>227</v>
      </c>
      <c r="B67" s="193"/>
      <c r="C67" s="193"/>
    </row>
    <row r="68" spans="1:3" x14ac:dyDescent="0.3">
      <c r="A68" s="87" t="s">
        <v>227</v>
      </c>
    </row>
  </sheetData>
  <sheetProtection formatColumns="0" formatRow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1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>
    <tabColor theme="0" tint="-0.249977111117893"/>
    <pageSetUpPr fitToPage="1"/>
  </sheetPr>
  <dimension ref="A1:E73"/>
  <sheetViews>
    <sheetView view="pageBreakPreview" topLeftCell="A43" zoomScale="140" zoomScaleSheetLayoutView="140" workbookViewId="0">
      <selection activeCell="A11" sqref="A11:O11"/>
    </sheetView>
  </sheetViews>
  <sheetFormatPr baseColWidth="10" defaultColWidth="11.28515625" defaultRowHeight="16.5" x14ac:dyDescent="0.3"/>
  <cols>
    <col min="1" max="1" width="1.5703125" style="21" customWidth="1"/>
    <col min="2" max="2" width="70.85546875" style="21" customWidth="1"/>
    <col min="3" max="4" width="12.7109375" style="21" customWidth="1"/>
    <col min="5" max="16384" width="11.28515625" style="21"/>
  </cols>
  <sheetData>
    <row r="1" spans="1:4" x14ac:dyDescent="0.3">
      <c r="A1" s="344" t="str">
        <f>'ETCA-I-01'!A1</f>
        <v>Comision Estatal del Agua</v>
      </c>
      <c r="B1" s="344"/>
      <c r="C1" s="344"/>
      <c r="D1" s="344"/>
    </row>
    <row r="2" spans="1:4" x14ac:dyDescent="0.3">
      <c r="A2" s="341" t="s">
        <v>2</v>
      </c>
      <c r="B2" s="341"/>
      <c r="C2" s="341"/>
      <c r="D2" s="341"/>
    </row>
    <row r="3" spans="1:4" x14ac:dyDescent="0.3">
      <c r="A3" s="364" t="str">
        <f>'ETCA-I-01'!A3:G3</f>
        <v>Al 31 de Diciembre de 2023</v>
      </c>
      <c r="B3" s="364"/>
      <c r="C3" s="364"/>
      <c r="D3" s="364"/>
    </row>
    <row r="4" spans="1:4" ht="17.25" thickBot="1" x14ac:dyDescent="0.35">
      <c r="A4" s="370" t="str">
        <f>'ETCA-I-01'!A4:G4</f>
        <v>(Cifras en Pesos)</v>
      </c>
      <c r="B4" s="370"/>
      <c r="C4" s="370"/>
      <c r="D4" s="370"/>
    </row>
    <row r="5" spans="1:4" ht="23.25" customHeight="1" thickBot="1" x14ac:dyDescent="0.35">
      <c r="A5" s="368" t="s">
        <v>229</v>
      </c>
      <c r="B5" s="369"/>
      <c r="C5" s="126">
        <v>2023</v>
      </c>
      <c r="D5" s="127">
        <v>2022</v>
      </c>
    </row>
    <row r="6" spans="1:4" s="93" customFormat="1" ht="12" customHeight="1" thickTop="1" x14ac:dyDescent="0.25">
      <c r="A6" s="366" t="s">
        <v>239</v>
      </c>
      <c r="B6" s="367"/>
      <c r="C6" s="367"/>
      <c r="D6" s="92"/>
    </row>
    <row r="7" spans="1:4" s="93" customFormat="1" ht="12.75" customHeight="1" x14ac:dyDescent="0.25">
      <c r="A7" s="94"/>
      <c r="B7" s="95" t="s">
        <v>233</v>
      </c>
      <c r="C7" s="110">
        <f>SUM(C8:C17)</f>
        <v>3441425286.6600003</v>
      </c>
      <c r="D7" s="111">
        <f>SUM(D8:D17)</f>
        <v>2027880873.5143113</v>
      </c>
    </row>
    <row r="8" spans="1:4" s="97" customFormat="1" ht="11.1" customHeight="1" x14ac:dyDescent="0.25">
      <c r="A8" s="96"/>
      <c r="B8" s="108" t="s">
        <v>183</v>
      </c>
      <c r="C8" s="112"/>
      <c r="D8" s="113"/>
    </row>
    <row r="9" spans="1:4" s="97" customFormat="1" ht="11.1" customHeight="1" x14ac:dyDescent="0.25">
      <c r="A9" s="96"/>
      <c r="B9" s="108" t="s">
        <v>184</v>
      </c>
      <c r="C9" s="112"/>
      <c r="D9" s="113"/>
    </row>
    <row r="10" spans="1:4" s="97" customFormat="1" ht="11.1" customHeight="1" x14ac:dyDescent="0.25">
      <c r="A10" s="96"/>
      <c r="B10" s="108" t="s">
        <v>240</v>
      </c>
      <c r="C10" s="112"/>
      <c r="D10" s="113"/>
    </row>
    <row r="11" spans="1:4" s="97" customFormat="1" ht="11.1" customHeight="1" x14ac:dyDescent="0.25">
      <c r="A11" s="96"/>
      <c r="B11" s="108" t="s">
        <v>186</v>
      </c>
      <c r="C11" s="112"/>
      <c r="D11" s="113"/>
    </row>
    <row r="12" spans="1:4" s="97" customFormat="1" ht="11.1" customHeight="1" x14ac:dyDescent="0.25">
      <c r="A12" s="96"/>
      <c r="B12" s="108" t="s">
        <v>392</v>
      </c>
      <c r="C12" s="112">
        <v>17883398.41</v>
      </c>
      <c r="D12" s="113">
        <v>1566328.38</v>
      </c>
    </row>
    <row r="13" spans="1:4" s="97" customFormat="1" ht="11.1" customHeight="1" x14ac:dyDescent="0.25">
      <c r="A13" s="96"/>
      <c r="B13" s="108" t="s">
        <v>397</v>
      </c>
      <c r="C13" s="112"/>
      <c r="D13" s="113"/>
    </row>
    <row r="14" spans="1:4" s="97" customFormat="1" ht="11.1" customHeight="1" x14ac:dyDescent="0.25">
      <c r="A14" s="96"/>
      <c r="B14" s="108" t="s">
        <v>401</v>
      </c>
      <c r="C14" s="112">
        <v>232326377.46999997</v>
      </c>
      <c r="D14" s="113">
        <v>205594725.67000005</v>
      </c>
    </row>
    <row r="15" spans="1:4" s="97" customFormat="1" ht="25.5" customHeight="1" x14ac:dyDescent="0.25">
      <c r="A15" s="96"/>
      <c r="B15" s="108" t="s">
        <v>398</v>
      </c>
      <c r="C15" s="112">
        <v>2179536240.5599999</v>
      </c>
      <c r="D15" s="113">
        <v>1250522657.0799999</v>
      </c>
    </row>
    <row r="16" spans="1:4" s="97" customFormat="1" ht="12" customHeight="1" x14ac:dyDescent="0.25">
      <c r="A16" s="96"/>
      <c r="B16" s="108" t="s">
        <v>399</v>
      </c>
      <c r="C16" s="112">
        <v>513732830.70000005</v>
      </c>
      <c r="D16" s="113">
        <v>411177677.03431153</v>
      </c>
    </row>
    <row r="17" spans="1:4" s="97" customFormat="1" ht="12" customHeight="1" x14ac:dyDescent="0.25">
      <c r="A17" s="96"/>
      <c r="B17" s="108" t="s">
        <v>241</v>
      </c>
      <c r="C17" s="112">
        <v>497946439.51999998</v>
      </c>
      <c r="D17" s="113">
        <v>159019485.34999999</v>
      </c>
    </row>
    <row r="18" spans="1:4" s="93" customFormat="1" ht="13.5" customHeight="1" x14ac:dyDescent="0.25">
      <c r="A18" s="94"/>
      <c r="B18" s="95" t="s">
        <v>234</v>
      </c>
      <c r="C18" s="110">
        <f>SUM(C19:C34)</f>
        <v>1335863916.6431994</v>
      </c>
      <c r="D18" s="111">
        <f>SUM(D19:D34)</f>
        <v>661563877.70000005</v>
      </c>
    </row>
    <row r="19" spans="1:4" s="93" customFormat="1" ht="11.1" customHeight="1" x14ac:dyDescent="0.25">
      <c r="A19" s="94"/>
      <c r="B19" s="108" t="s">
        <v>196</v>
      </c>
      <c r="C19" s="339">
        <v>236451307.05000001</v>
      </c>
      <c r="D19" s="113">
        <v>227333900.41999999</v>
      </c>
    </row>
    <row r="20" spans="1:4" s="93" customFormat="1" ht="11.1" customHeight="1" x14ac:dyDescent="0.25">
      <c r="A20" s="94"/>
      <c r="B20" s="108" t="s">
        <v>197</v>
      </c>
      <c r="C20" s="339">
        <v>24828425.309999999</v>
      </c>
      <c r="D20" s="113">
        <v>19850170.109999999</v>
      </c>
    </row>
    <row r="21" spans="1:4" s="93" customFormat="1" ht="11.1" customHeight="1" x14ac:dyDescent="0.25">
      <c r="A21" s="94"/>
      <c r="B21" s="108" t="s">
        <v>198</v>
      </c>
      <c r="C21" s="339">
        <v>239134510.09999999</v>
      </c>
      <c r="D21" s="113">
        <v>132979663.93000001</v>
      </c>
    </row>
    <row r="22" spans="1:4" s="93" customFormat="1" ht="12.75" customHeight="1" x14ac:dyDescent="0.25">
      <c r="A22" s="94"/>
      <c r="B22" s="108" t="s">
        <v>199</v>
      </c>
      <c r="C22" s="339">
        <v>26152859.82</v>
      </c>
      <c r="D22" s="113">
        <v>22561354.140000001</v>
      </c>
    </row>
    <row r="23" spans="1:4" s="93" customFormat="1" ht="11.1" customHeight="1" x14ac:dyDescent="0.25">
      <c r="A23" s="94"/>
      <c r="B23" s="108" t="s">
        <v>242</v>
      </c>
      <c r="C23" s="339">
        <v>0</v>
      </c>
      <c r="D23" s="113">
        <v>0</v>
      </c>
    </row>
    <row r="24" spans="1:4" s="93" customFormat="1" ht="11.1" customHeight="1" x14ac:dyDescent="0.25">
      <c r="A24" s="94"/>
      <c r="B24" s="108" t="s">
        <v>243</v>
      </c>
      <c r="C24" s="112"/>
      <c r="D24" s="113"/>
    </row>
    <row r="25" spans="1:4" s="93" customFormat="1" ht="11.1" customHeight="1" x14ac:dyDescent="0.25">
      <c r="A25" s="94"/>
      <c r="B25" s="108" t="s">
        <v>202</v>
      </c>
      <c r="C25" s="112"/>
      <c r="D25" s="113"/>
    </row>
    <row r="26" spans="1:4" s="93" customFormat="1" ht="11.1" customHeight="1" x14ac:dyDescent="0.25">
      <c r="A26" s="94"/>
      <c r="B26" s="108" t="s">
        <v>203</v>
      </c>
      <c r="C26" s="112"/>
      <c r="D26" s="113"/>
    </row>
    <row r="27" spans="1:4" s="93" customFormat="1" ht="11.1" customHeight="1" x14ac:dyDescent="0.25">
      <c r="A27" s="94"/>
      <c r="B27" s="108" t="s">
        <v>204</v>
      </c>
      <c r="C27" s="112"/>
      <c r="D27" s="113"/>
    </row>
    <row r="28" spans="1:4" s="93" customFormat="1" ht="11.1" customHeight="1" x14ac:dyDescent="0.25">
      <c r="A28" s="94"/>
      <c r="B28" s="108" t="s">
        <v>205</v>
      </c>
      <c r="C28" s="112"/>
      <c r="D28" s="113"/>
    </row>
    <row r="29" spans="1:4" s="93" customFormat="1" ht="11.1" customHeight="1" x14ac:dyDescent="0.25">
      <c r="A29" s="94"/>
      <c r="B29" s="108" t="s">
        <v>206</v>
      </c>
      <c r="C29" s="112"/>
      <c r="D29" s="113"/>
    </row>
    <row r="30" spans="1:4" s="93" customFormat="1" ht="11.1" customHeight="1" x14ac:dyDescent="0.25">
      <c r="A30" s="94"/>
      <c r="B30" s="108" t="s">
        <v>207</v>
      </c>
      <c r="C30" s="112"/>
      <c r="D30" s="113"/>
    </row>
    <row r="31" spans="1:4" s="93" customFormat="1" ht="11.1" customHeight="1" x14ac:dyDescent="0.25">
      <c r="A31" s="94"/>
      <c r="B31" s="108" t="s">
        <v>244</v>
      </c>
      <c r="C31" s="112"/>
      <c r="D31" s="113"/>
    </row>
    <row r="32" spans="1:4" s="93" customFormat="1" ht="11.1" customHeight="1" x14ac:dyDescent="0.25">
      <c r="A32" s="94"/>
      <c r="B32" s="108" t="s">
        <v>52</v>
      </c>
      <c r="C32" s="112"/>
      <c r="D32" s="113"/>
    </row>
    <row r="33" spans="1:4" s="93" customFormat="1" ht="11.1" customHeight="1" x14ac:dyDescent="0.25">
      <c r="A33" s="94"/>
      <c r="B33" s="108" t="s">
        <v>210</v>
      </c>
      <c r="C33" s="112"/>
      <c r="D33" s="113"/>
    </row>
    <row r="34" spans="1:4" s="93" customFormat="1" ht="11.1" customHeight="1" x14ac:dyDescent="0.25">
      <c r="A34" s="94"/>
      <c r="B34" s="108" t="s">
        <v>245</v>
      </c>
      <c r="C34" s="112">
        <v>809296814.36319947</v>
      </c>
      <c r="D34" s="113">
        <v>258838789.10000002</v>
      </c>
    </row>
    <row r="35" spans="1:4" s="93" customFormat="1" ht="12" customHeight="1" x14ac:dyDescent="0.25">
      <c r="A35" s="98" t="s">
        <v>246</v>
      </c>
      <c r="B35" s="99"/>
      <c r="C35" s="114">
        <f>C7-C18</f>
        <v>2105561370.0168009</v>
      </c>
      <c r="D35" s="115">
        <f>D7-D18</f>
        <v>1366316995.8143113</v>
      </c>
    </row>
    <row r="36" spans="1:4" s="93" customFormat="1" ht="4.5" customHeight="1" x14ac:dyDescent="0.25">
      <c r="A36" s="100"/>
      <c r="B36" s="101"/>
      <c r="C36" s="116"/>
      <c r="D36" s="117"/>
    </row>
    <row r="37" spans="1:4" s="93" customFormat="1" ht="12.75" x14ac:dyDescent="0.25">
      <c r="A37" s="102" t="s">
        <v>247</v>
      </c>
      <c r="B37" s="95"/>
      <c r="C37" s="118"/>
      <c r="D37" s="119"/>
    </row>
    <row r="38" spans="1:4" s="93" customFormat="1" ht="10.5" customHeight="1" x14ac:dyDescent="0.25">
      <c r="A38" s="94"/>
      <c r="B38" s="95" t="s">
        <v>233</v>
      </c>
      <c r="C38" s="110">
        <f>SUM(C39:C41)</f>
        <v>0</v>
      </c>
      <c r="D38" s="111">
        <f>SUM(D39:D41)</f>
        <v>0</v>
      </c>
    </row>
    <row r="39" spans="1:4" s="93" customFormat="1" ht="11.1" customHeight="1" x14ac:dyDescent="0.25">
      <c r="A39" s="94"/>
      <c r="B39" s="109" t="s">
        <v>35</v>
      </c>
      <c r="C39" s="112"/>
      <c r="D39" s="113"/>
    </row>
    <row r="40" spans="1:4" s="93" customFormat="1" ht="11.1" customHeight="1" x14ac:dyDescent="0.25">
      <c r="A40" s="94"/>
      <c r="B40" s="109" t="s">
        <v>37</v>
      </c>
      <c r="C40" s="112"/>
      <c r="D40" s="113"/>
    </row>
    <row r="41" spans="1:4" s="93" customFormat="1" ht="11.1" customHeight="1" x14ac:dyDescent="0.25">
      <c r="A41" s="94"/>
      <c r="B41" s="109" t="s">
        <v>248</v>
      </c>
      <c r="C41" s="112"/>
      <c r="D41" s="113"/>
    </row>
    <row r="42" spans="1:4" s="93" customFormat="1" ht="10.5" customHeight="1" x14ac:dyDescent="0.25">
      <c r="A42" s="94"/>
      <c r="B42" s="95" t="s">
        <v>234</v>
      </c>
      <c r="C42" s="110">
        <f>SUM(C43:C45)</f>
        <v>1903593492.8400002</v>
      </c>
      <c r="D42" s="111">
        <f>SUM(D43:D45)</f>
        <v>447793912.14000005</v>
      </c>
    </row>
    <row r="43" spans="1:4" s="93" customFormat="1" ht="11.1" customHeight="1" x14ac:dyDescent="0.25">
      <c r="A43" s="94"/>
      <c r="B43" s="109" t="s">
        <v>35</v>
      </c>
      <c r="C43" s="112">
        <v>1882969780.45</v>
      </c>
      <c r="D43" s="113">
        <v>441804754.10000002</v>
      </c>
    </row>
    <row r="44" spans="1:4" s="93" customFormat="1" ht="11.1" customHeight="1" x14ac:dyDescent="0.25">
      <c r="A44" s="94"/>
      <c r="B44" s="109" t="s">
        <v>37</v>
      </c>
      <c r="C44" s="112">
        <v>20623712.390000001</v>
      </c>
      <c r="D44" s="113">
        <v>5989158.04</v>
      </c>
    </row>
    <row r="45" spans="1:4" s="93" customFormat="1" ht="11.1" customHeight="1" x14ac:dyDescent="0.25">
      <c r="A45" s="94"/>
      <c r="B45" s="109" t="s">
        <v>249</v>
      </c>
      <c r="C45" s="112"/>
      <c r="D45" s="113"/>
    </row>
    <row r="46" spans="1:4" s="93" customFormat="1" ht="12" customHeight="1" x14ac:dyDescent="0.25">
      <c r="A46" s="98" t="s">
        <v>250</v>
      </c>
      <c r="B46" s="99"/>
      <c r="C46" s="114">
        <f>C38-C42</f>
        <v>-1903593492.8400002</v>
      </c>
      <c r="D46" s="115">
        <f>D38-D42</f>
        <v>-447793912.14000005</v>
      </c>
    </row>
    <row r="47" spans="1:4" s="93" customFormat="1" ht="2.25" customHeight="1" x14ac:dyDescent="0.25">
      <c r="A47" s="100"/>
      <c r="B47" s="101"/>
      <c r="C47" s="120"/>
      <c r="D47" s="121"/>
    </row>
    <row r="48" spans="1:4" s="93" customFormat="1" ht="12" customHeight="1" x14ac:dyDescent="0.25">
      <c r="A48" s="102" t="s">
        <v>251</v>
      </c>
      <c r="B48" s="95"/>
      <c r="C48" s="118"/>
      <c r="D48" s="119"/>
    </row>
    <row r="49" spans="1:5" s="93" customFormat="1" ht="12.75" x14ac:dyDescent="0.25">
      <c r="A49" s="94"/>
      <c r="B49" s="95" t="s">
        <v>233</v>
      </c>
      <c r="C49" s="110">
        <f>C50+C53</f>
        <v>0</v>
      </c>
      <c r="D49" s="111">
        <f>D50+D53</f>
        <v>0</v>
      </c>
    </row>
    <row r="50" spans="1:5" s="93" customFormat="1" ht="11.1" customHeight="1" x14ac:dyDescent="0.25">
      <c r="A50" s="94"/>
      <c r="B50" s="109" t="s">
        <v>252</v>
      </c>
      <c r="C50" s="112">
        <f>C51+C52</f>
        <v>0</v>
      </c>
      <c r="D50" s="113">
        <f>D51+D52</f>
        <v>0</v>
      </c>
    </row>
    <row r="51" spans="1:5" s="93" customFormat="1" ht="11.1" customHeight="1" x14ac:dyDescent="0.25">
      <c r="A51" s="94"/>
      <c r="B51" s="109" t="s">
        <v>404</v>
      </c>
      <c r="C51" s="112">
        <v>0</v>
      </c>
      <c r="D51" s="113">
        <v>0</v>
      </c>
    </row>
    <row r="52" spans="1:5" s="93" customFormat="1" ht="11.1" customHeight="1" x14ac:dyDescent="0.25">
      <c r="A52" s="94"/>
      <c r="B52" s="109" t="s">
        <v>405</v>
      </c>
      <c r="C52" s="112">
        <v>0</v>
      </c>
      <c r="D52" s="113">
        <v>0</v>
      </c>
    </row>
    <row r="53" spans="1:5" s="93" customFormat="1" ht="11.1" customHeight="1" x14ac:dyDescent="0.25">
      <c r="A53" s="94"/>
      <c r="B53" s="109" t="s">
        <v>253</v>
      </c>
      <c r="C53" s="112">
        <v>0</v>
      </c>
      <c r="D53" s="113">
        <v>0</v>
      </c>
    </row>
    <row r="54" spans="1:5" s="93" customFormat="1" ht="11.25" customHeight="1" x14ac:dyDescent="0.25">
      <c r="A54" s="94"/>
      <c r="B54" s="95" t="s">
        <v>234</v>
      </c>
      <c r="C54" s="110">
        <f>C55+C58</f>
        <v>68698950.810000002</v>
      </c>
      <c r="D54" s="111">
        <f>D55+D58</f>
        <v>62775989.620000005</v>
      </c>
    </row>
    <row r="55" spans="1:5" s="93" customFormat="1" ht="11.1" customHeight="1" x14ac:dyDescent="0.25">
      <c r="A55" s="94"/>
      <c r="B55" s="109" t="s">
        <v>254</v>
      </c>
      <c r="C55" s="112">
        <v>9332925.6999999993</v>
      </c>
      <c r="D55" s="113">
        <f>D56+D57</f>
        <v>14110053.239999998</v>
      </c>
    </row>
    <row r="56" spans="1:5" s="93" customFormat="1" ht="11.1" customHeight="1" x14ac:dyDescent="0.25">
      <c r="A56" s="94"/>
      <c r="B56" s="109" t="s">
        <v>404</v>
      </c>
      <c r="C56" s="112">
        <v>9332925.6999999993</v>
      </c>
      <c r="D56" s="113">
        <v>14110053.239999998</v>
      </c>
    </row>
    <row r="57" spans="1:5" s="93" customFormat="1" ht="11.1" customHeight="1" x14ac:dyDescent="0.25">
      <c r="A57" s="94"/>
      <c r="B57" s="109" t="s">
        <v>405</v>
      </c>
      <c r="C57" s="112"/>
      <c r="D57" s="113"/>
    </row>
    <row r="58" spans="1:5" s="93" customFormat="1" ht="11.1" customHeight="1" x14ac:dyDescent="0.25">
      <c r="A58" s="94"/>
      <c r="B58" s="109" t="s">
        <v>255</v>
      </c>
      <c r="C58" s="112">
        <v>59366025.109999999</v>
      </c>
      <c r="D58" s="113">
        <v>48665936.380000003</v>
      </c>
    </row>
    <row r="59" spans="1:5" s="93" customFormat="1" ht="12" customHeight="1" x14ac:dyDescent="0.25">
      <c r="A59" s="98" t="s">
        <v>256</v>
      </c>
      <c r="B59" s="99"/>
      <c r="C59" s="114">
        <f>C49-C54</f>
        <v>-68698950.810000002</v>
      </c>
      <c r="D59" s="115">
        <f>D49-D54</f>
        <v>-62775989.620000005</v>
      </c>
    </row>
    <row r="60" spans="1:5" s="93" customFormat="1" ht="2.25" customHeight="1" x14ac:dyDescent="0.25">
      <c r="A60" s="100"/>
      <c r="B60" s="101"/>
      <c r="C60" s="120"/>
      <c r="D60" s="121"/>
    </row>
    <row r="61" spans="1:5" s="93" customFormat="1" ht="12" customHeight="1" x14ac:dyDescent="0.25">
      <c r="A61" s="98" t="s">
        <v>257</v>
      </c>
      <c r="B61" s="103"/>
      <c r="C61" s="122">
        <f>C59+C46+C35</f>
        <v>133268926.36680079</v>
      </c>
      <c r="D61" s="123">
        <f>D59+D46+D35</f>
        <v>855747094.05431128</v>
      </c>
    </row>
    <row r="62" spans="1:5" ht="2.25" customHeight="1" x14ac:dyDescent="0.3">
      <c r="A62" s="104"/>
      <c r="B62" s="105"/>
      <c r="C62" s="120"/>
      <c r="D62" s="121"/>
    </row>
    <row r="63" spans="1:5" s="93" customFormat="1" ht="12" customHeight="1" x14ac:dyDescent="0.25">
      <c r="A63" s="98" t="s">
        <v>258</v>
      </c>
      <c r="B63" s="99"/>
      <c r="C63" s="112">
        <v>957189133.86000001</v>
      </c>
      <c r="D63" s="113">
        <v>101442039.81</v>
      </c>
      <c r="E63" s="170" t="str">
        <f>IF(C63-'ETCA-I-01'!C8&gt;0.99,"ERROR!!!, NO COINCIDEN LOS MONTOS CON LO REPORTADO EN EL FORMATO ETCA-I-01 EN EL EJERCICIO 2015","")</f>
        <v/>
      </c>
    </row>
    <row r="64" spans="1:5" s="93" customFormat="1" ht="12" customHeight="1" thickBot="1" x14ac:dyDescent="0.3">
      <c r="A64" s="107" t="s">
        <v>259</v>
      </c>
      <c r="B64" s="106"/>
      <c r="C64" s="124">
        <f>C63+C61</f>
        <v>1090458060.2268009</v>
      </c>
      <c r="D64" s="125">
        <f>D63+D61</f>
        <v>957189133.86431122</v>
      </c>
      <c r="E64" s="170" t="str">
        <f>IF(C64-'ETCA-I-01'!B8&gt;0.99,"ERROR!!!, NO COINCIDEN LOS MONTOS CON LO REPORTADO EN EL FORMATO ETCA-I-01","")</f>
        <v/>
      </c>
    </row>
    <row r="65" spans="1:5" s="93" customFormat="1" ht="12" customHeight="1" x14ac:dyDescent="0.25">
      <c r="A65" s="93" t="s">
        <v>226</v>
      </c>
      <c r="D65" s="329"/>
      <c r="E65" s="227"/>
    </row>
    <row r="66" spans="1:5" s="93" customFormat="1" ht="12" customHeight="1" x14ac:dyDescent="0.25">
      <c r="C66" s="338"/>
      <c r="D66" s="329"/>
      <c r="E66" s="227"/>
    </row>
    <row r="67" spans="1:5" s="93" customFormat="1" ht="12" customHeight="1" x14ac:dyDescent="0.25">
      <c r="A67" s="99"/>
      <c r="B67" s="103"/>
      <c r="C67" s="122"/>
      <c r="D67" s="122"/>
      <c r="E67" s="170"/>
    </row>
    <row r="68" spans="1:5" s="93" customFormat="1" ht="12" customHeight="1" x14ac:dyDescent="0.25">
      <c r="A68" s="99"/>
      <c r="B68" s="103"/>
      <c r="C68" s="122"/>
      <c r="D68" s="122"/>
      <c r="E68" s="170"/>
    </row>
    <row r="69" spans="1:5" s="93" customFormat="1" ht="12" customHeight="1" x14ac:dyDescent="0.25">
      <c r="A69" s="99"/>
      <c r="B69" s="103"/>
      <c r="C69" s="122"/>
      <c r="D69" s="122"/>
      <c r="E69" s="170"/>
    </row>
    <row r="70" spans="1:5" ht="12" customHeight="1" x14ac:dyDescent="0.3">
      <c r="A70" s="87" t="s">
        <v>227</v>
      </c>
    </row>
    <row r="71" spans="1:5" x14ac:dyDescent="0.3">
      <c r="C71" s="329"/>
    </row>
    <row r="72" spans="1:5" x14ac:dyDescent="0.3">
      <c r="C72" s="329"/>
    </row>
    <row r="73" spans="1:5" x14ac:dyDescent="0.3">
      <c r="C73" s="48"/>
    </row>
  </sheetData>
  <sheetProtection insertHyperlinks="0"/>
  <mergeCells count="6">
    <mergeCell ref="A6:C6"/>
    <mergeCell ref="A1:D1"/>
    <mergeCell ref="A2:D2"/>
    <mergeCell ref="A3:D3"/>
    <mergeCell ref="A5:B5"/>
    <mergeCell ref="A4:D4"/>
  </mergeCells>
  <printOptions horizontalCentered="1"/>
  <pageMargins left="0.39370078740157483" right="0.39370078740157483" top="0.39370078740157483" bottom="0.39370078740157483" header="0.31496062992125984" footer="0.31496062992125984"/>
  <pageSetup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249977111117893"/>
    <pageSetUpPr fitToPage="1"/>
  </sheetPr>
  <dimension ref="A1:H33"/>
  <sheetViews>
    <sheetView view="pageBreakPreview" zoomScaleSheetLayoutView="100" workbookViewId="0">
      <selection activeCell="A11" sqref="A11:O11"/>
    </sheetView>
  </sheetViews>
  <sheetFormatPr baseColWidth="10" defaultColWidth="11.28515625" defaultRowHeight="16.5" x14ac:dyDescent="0.25"/>
  <cols>
    <col min="1" max="1" width="1.28515625" style="88" customWidth="1"/>
    <col min="2" max="2" width="43" style="88" customWidth="1"/>
    <col min="3" max="5" width="12.7109375" style="88" customWidth="1"/>
    <col min="6" max="6" width="14" style="88" customWidth="1"/>
    <col min="7" max="7" width="13.85546875" style="88" customWidth="1"/>
    <col min="8" max="8" width="63.85546875" style="88" customWidth="1"/>
    <col min="9" max="16384" width="11.28515625" style="88"/>
  </cols>
  <sheetData>
    <row r="1" spans="1:8" x14ac:dyDescent="0.25">
      <c r="A1" s="373" t="str">
        <f>'ETCA-I-01'!A1</f>
        <v>Comision Estatal del Agua</v>
      </c>
      <c r="B1" s="373"/>
      <c r="C1" s="373"/>
      <c r="D1" s="373"/>
      <c r="E1" s="373"/>
      <c r="F1" s="373"/>
      <c r="G1" s="373"/>
    </row>
    <row r="2" spans="1:8" s="128" customFormat="1" ht="18" x14ac:dyDescent="0.25">
      <c r="A2" s="373" t="s">
        <v>3</v>
      </c>
      <c r="B2" s="373"/>
      <c r="C2" s="373"/>
      <c r="D2" s="373"/>
      <c r="E2" s="373"/>
      <c r="F2" s="373"/>
      <c r="G2" s="373"/>
      <c r="H2" s="164"/>
    </row>
    <row r="3" spans="1:8" s="128" customFormat="1" x14ac:dyDescent="0.25">
      <c r="A3" s="374" t="str">
        <f>'ETCA-I-03'!A3:D3</f>
        <v>Del 01 de Enero al 31 de Diciembre de 2023</v>
      </c>
      <c r="B3" s="374"/>
      <c r="C3" s="374"/>
      <c r="D3" s="374"/>
      <c r="E3" s="374"/>
      <c r="F3" s="374"/>
      <c r="G3" s="374"/>
    </row>
    <row r="4" spans="1:8" s="130" customFormat="1" ht="17.25" thickBot="1" x14ac:dyDescent="0.3">
      <c r="A4" s="129"/>
      <c r="B4" s="343" t="s">
        <v>409</v>
      </c>
      <c r="C4" s="343"/>
      <c r="D4" s="343"/>
      <c r="E4" s="343"/>
      <c r="F4" s="343"/>
      <c r="G4" s="343"/>
    </row>
    <row r="5" spans="1:8" s="131" customFormat="1" ht="50.25" thickBot="1" x14ac:dyDescent="0.3">
      <c r="A5" s="371" t="s">
        <v>229</v>
      </c>
      <c r="B5" s="372"/>
      <c r="C5" s="132" t="s">
        <v>260</v>
      </c>
      <c r="D5" s="132" t="s">
        <v>261</v>
      </c>
      <c r="E5" s="132" t="s">
        <v>262</v>
      </c>
      <c r="F5" s="132" t="s">
        <v>263</v>
      </c>
      <c r="G5" s="133" t="s">
        <v>264</v>
      </c>
    </row>
    <row r="6" spans="1:8" ht="20.100000000000001" customHeight="1" x14ac:dyDescent="0.25">
      <c r="A6" s="205"/>
      <c r="B6" s="206"/>
      <c r="C6" s="207"/>
      <c r="D6" s="207"/>
      <c r="E6" s="207"/>
      <c r="F6" s="330"/>
      <c r="G6" s="208"/>
    </row>
    <row r="7" spans="1:8" ht="20.100000000000001" customHeight="1" x14ac:dyDescent="0.25">
      <c r="A7" s="209" t="s">
        <v>8</v>
      </c>
      <c r="B7" s="210"/>
      <c r="C7" s="211">
        <f>C9+C18</f>
        <v>2372981883.9000001</v>
      </c>
      <c r="D7" s="211">
        <f>D9+D18</f>
        <v>8152396835.4400005</v>
      </c>
      <c r="E7" s="211">
        <f>E9+E18</f>
        <v>5486501722.0700006</v>
      </c>
      <c r="F7" s="211">
        <f>F9+F18</f>
        <v>5038876997.2699995</v>
      </c>
      <c r="G7" s="292">
        <f>G9+G18</f>
        <v>2665895113.3699994</v>
      </c>
      <c r="H7" s="160" t="str">
        <f>IF(F7&lt;&gt;'ETCA-I-01'!B32,"ERROR!!!!! EL MONTO NO COINCIDE CON LO REPORTADO EN EL FORMATO ETCA-I-01 EN EL TOTAL ","")</f>
        <v/>
      </c>
    </row>
    <row r="8" spans="1:8" ht="20.100000000000001" customHeight="1" x14ac:dyDescent="0.25">
      <c r="A8" s="214"/>
      <c r="B8" s="215"/>
      <c r="C8" s="216"/>
      <c r="D8" s="216"/>
      <c r="E8" s="216"/>
      <c r="F8" s="216"/>
      <c r="G8" s="217"/>
    </row>
    <row r="9" spans="1:8" ht="20.100000000000001" customHeight="1" x14ac:dyDescent="0.25">
      <c r="A9" s="214"/>
      <c r="B9" s="215" t="s">
        <v>10</v>
      </c>
      <c r="C9" s="211">
        <f>SUM(C10:C16)</f>
        <v>1525852172.0900002</v>
      </c>
      <c r="D9" s="211">
        <f>SUM(D10:D16)</f>
        <v>5753448803.1700001</v>
      </c>
      <c r="E9" s="211">
        <f>SUM(E10:E16)</f>
        <v>5146690035.3500004</v>
      </c>
      <c r="F9" s="212">
        <f>C9+D9-E9</f>
        <v>2132610939.9099998</v>
      </c>
      <c r="G9" s="213">
        <f>F9-C9</f>
        <v>606758767.81999969</v>
      </c>
      <c r="H9" s="160" t="str">
        <f>IF(F9&lt;&gt;'ETCA-I-01'!B17,"ERROR!!!!! EL MONTO NO COINCIDE CON LO REPORTADO EN EL FORMATO ETCA-I-01 EN EL TOTAL","")</f>
        <v/>
      </c>
    </row>
    <row r="10" spans="1:8" ht="20.100000000000001" customHeight="1" x14ac:dyDescent="0.25">
      <c r="A10" s="218"/>
      <c r="B10" s="219" t="s">
        <v>12</v>
      </c>
      <c r="C10" s="216">
        <v>957189133.86000001</v>
      </c>
      <c r="D10" s="216">
        <v>4014712979.4200001</v>
      </c>
      <c r="E10" s="216">
        <v>3881444053.0500002</v>
      </c>
      <c r="F10" s="220">
        <f>C10+D10-E10</f>
        <v>1090458060.2299995</v>
      </c>
      <c r="G10" s="221">
        <f>F10-C10</f>
        <v>133268926.36999953</v>
      </c>
    </row>
    <row r="11" spans="1:8" ht="20.100000000000001" customHeight="1" x14ac:dyDescent="0.25">
      <c r="A11" s="218"/>
      <c r="B11" s="219" t="s">
        <v>14</v>
      </c>
      <c r="C11" s="216">
        <v>1015779646.89</v>
      </c>
      <c r="D11" s="216">
        <v>1037944216.2</v>
      </c>
      <c r="E11" s="216">
        <v>735292697.86000001</v>
      </c>
      <c r="F11" s="220">
        <f t="shared" ref="F11:F16" si="0">C11+D11-E11</f>
        <v>1318431165.23</v>
      </c>
      <c r="G11" s="221">
        <f t="shared" ref="G11:G16" si="1">F11-C11</f>
        <v>302651518.34000003</v>
      </c>
    </row>
    <row r="12" spans="1:8" ht="20.100000000000001" customHeight="1" x14ac:dyDescent="0.25">
      <c r="A12" s="218"/>
      <c r="B12" s="219" t="s">
        <v>16</v>
      </c>
      <c r="C12" s="216">
        <v>124199491.26000001</v>
      </c>
      <c r="D12" s="216">
        <v>696179859.05999994</v>
      </c>
      <c r="E12" s="216">
        <v>449526468.10000002</v>
      </c>
      <c r="F12" s="220">
        <f t="shared" si="0"/>
        <v>370852882.21999991</v>
      </c>
      <c r="G12" s="221">
        <f t="shared" si="1"/>
        <v>246653390.95999992</v>
      </c>
    </row>
    <row r="13" spans="1:8" ht="20.100000000000001" customHeight="1" x14ac:dyDescent="0.25">
      <c r="A13" s="218"/>
      <c r="B13" s="219" t="s">
        <v>18</v>
      </c>
      <c r="C13" s="216">
        <v>0</v>
      </c>
      <c r="D13" s="216">
        <v>0</v>
      </c>
      <c r="E13" s="216">
        <v>0</v>
      </c>
      <c r="F13" s="220">
        <f t="shared" si="0"/>
        <v>0</v>
      </c>
      <c r="G13" s="221">
        <f t="shared" si="1"/>
        <v>0</v>
      </c>
    </row>
    <row r="14" spans="1:8" ht="20.100000000000001" customHeight="1" x14ac:dyDescent="0.25">
      <c r="A14" s="218"/>
      <c r="B14" s="219" t="s">
        <v>20</v>
      </c>
      <c r="C14" s="216">
        <v>4728154.17</v>
      </c>
      <c r="D14" s="216">
        <v>4611748.49</v>
      </c>
      <c r="E14" s="216">
        <v>5037586.97</v>
      </c>
      <c r="F14" s="220">
        <f t="shared" si="0"/>
        <v>4302315.6900000004</v>
      </c>
      <c r="G14" s="221">
        <f t="shared" si="1"/>
        <v>-425838.47999999952</v>
      </c>
    </row>
    <row r="15" spans="1:8" x14ac:dyDescent="0.25">
      <c r="A15" s="218"/>
      <c r="B15" s="219" t="s">
        <v>22</v>
      </c>
      <c r="C15" s="216">
        <v>-576044254.09000003</v>
      </c>
      <c r="D15" s="216">
        <v>0</v>
      </c>
      <c r="E15" s="216">
        <v>75389229.36999999</v>
      </c>
      <c r="F15" s="220">
        <f t="shared" si="0"/>
        <v>-651433483.46000004</v>
      </c>
      <c r="G15" s="221">
        <f t="shared" si="1"/>
        <v>-75389229.370000005</v>
      </c>
    </row>
    <row r="16" spans="1:8" ht="20.100000000000001" customHeight="1" x14ac:dyDescent="0.25">
      <c r="A16" s="218"/>
      <c r="B16" s="219" t="s">
        <v>24</v>
      </c>
      <c r="C16" s="216"/>
      <c r="D16" s="216"/>
      <c r="E16" s="216"/>
      <c r="F16" s="220">
        <f t="shared" si="0"/>
        <v>0</v>
      </c>
      <c r="G16" s="221">
        <f t="shared" si="1"/>
        <v>0</v>
      </c>
    </row>
    <row r="17" spans="1:8" ht="20.100000000000001" customHeight="1" x14ac:dyDescent="0.25">
      <c r="A17" s="214"/>
      <c r="B17" s="215"/>
      <c r="C17" s="216"/>
      <c r="D17" s="216"/>
      <c r="E17" s="216"/>
      <c r="F17" s="216"/>
      <c r="G17" s="217"/>
    </row>
    <row r="18" spans="1:8" ht="20.100000000000001" customHeight="1" x14ac:dyDescent="0.25">
      <c r="A18" s="214"/>
      <c r="B18" s="215" t="s">
        <v>29</v>
      </c>
      <c r="C18" s="211">
        <f>SUM(C19:C27)</f>
        <v>847129711.81000006</v>
      </c>
      <c r="D18" s="211">
        <f>SUM(D19:D27)</f>
        <v>2398948032.27</v>
      </c>
      <c r="E18" s="211">
        <f>SUM(E19:E27)</f>
        <v>339811686.72000003</v>
      </c>
      <c r="F18" s="212">
        <f>C18+D18-E18</f>
        <v>2906266057.3599997</v>
      </c>
      <c r="G18" s="213">
        <f>F18-C18</f>
        <v>2059136345.5499997</v>
      </c>
      <c r="H18" s="160" t="str">
        <f>IF(F18&lt;&gt;'ETCA-I-01'!B30,"ERROR!!!!! EL MONTO NO COINCIDE CON LO REPORTADO EN EL FORMATO ETCA-I-01 EN EL TOTAL","")</f>
        <v/>
      </c>
    </row>
    <row r="19" spans="1:8" ht="20.100000000000001" customHeight="1" x14ac:dyDescent="0.25">
      <c r="A19" s="218"/>
      <c r="B19" s="219" t="s">
        <v>31</v>
      </c>
      <c r="C19" s="216">
        <v>0</v>
      </c>
      <c r="D19" s="216">
        <v>0</v>
      </c>
      <c r="E19" s="216">
        <v>0</v>
      </c>
      <c r="F19" s="220">
        <f>C19+D19-E19</f>
        <v>0</v>
      </c>
      <c r="G19" s="221">
        <f>F19-C19</f>
        <v>0</v>
      </c>
    </row>
    <row r="20" spans="1:8" x14ac:dyDescent="0.25">
      <c r="A20" s="218"/>
      <c r="B20" s="219" t="s">
        <v>33</v>
      </c>
      <c r="C20" s="216">
        <v>0</v>
      </c>
      <c r="D20" s="216">
        <v>730652659.5</v>
      </c>
      <c r="E20" s="216">
        <v>79034563.379999995</v>
      </c>
      <c r="F20" s="220">
        <f t="shared" ref="F20:F25" si="2">C20+D20-E20</f>
        <v>651618096.12</v>
      </c>
      <c r="G20" s="221">
        <f t="shared" ref="G20:G25" si="3">F20-C20</f>
        <v>651618096.12</v>
      </c>
    </row>
    <row r="21" spans="1:8" ht="25.5" x14ac:dyDescent="0.25">
      <c r="A21" s="218"/>
      <c r="B21" s="219" t="s">
        <v>35</v>
      </c>
      <c r="C21" s="216">
        <v>846845581.81999993</v>
      </c>
      <c r="D21" s="216">
        <v>1644833737.79</v>
      </c>
      <c r="E21" s="216">
        <v>248871186.71000001</v>
      </c>
      <c r="F21" s="220">
        <f t="shared" si="2"/>
        <v>2242808132.8999996</v>
      </c>
      <c r="G21" s="221">
        <f t="shared" si="3"/>
        <v>1395962551.0799997</v>
      </c>
    </row>
    <row r="22" spans="1:8" ht="20.100000000000001" customHeight="1" x14ac:dyDescent="0.25">
      <c r="A22" s="218"/>
      <c r="B22" s="219" t="s">
        <v>37</v>
      </c>
      <c r="C22" s="216">
        <v>118915902.70000002</v>
      </c>
      <c r="D22" s="216">
        <v>22780311.479999997</v>
      </c>
      <c r="E22" s="216">
        <v>1267995.57</v>
      </c>
      <c r="F22" s="220">
        <f t="shared" si="2"/>
        <v>140428218.61000001</v>
      </c>
      <c r="G22" s="221">
        <f t="shared" si="3"/>
        <v>21512315.909999996</v>
      </c>
    </row>
    <row r="23" spans="1:8" ht="20.100000000000001" customHeight="1" x14ac:dyDescent="0.25">
      <c r="A23" s="218"/>
      <c r="B23" s="219" t="s">
        <v>39</v>
      </c>
      <c r="C23" s="216">
        <v>4350428.2200000007</v>
      </c>
      <c r="D23" s="216">
        <v>120447</v>
      </c>
      <c r="E23" s="216">
        <v>0</v>
      </c>
      <c r="F23" s="220">
        <f t="shared" si="2"/>
        <v>4470875.2200000007</v>
      </c>
      <c r="G23" s="221">
        <f t="shared" si="3"/>
        <v>120447</v>
      </c>
    </row>
    <row r="24" spans="1:8" ht="25.5" x14ac:dyDescent="0.25">
      <c r="A24" s="218"/>
      <c r="B24" s="219" t="s">
        <v>41</v>
      </c>
      <c r="C24" s="216">
        <v>-126979125.41999999</v>
      </c>
      <c r="D24" s="216">
        <v>558441.5</v>
      </c>
      <c r="E24" s="216">
        <v>10632941.060000001</v>
      </c>
      <c r="F24" s="220">
        <f t="shared" si="2"/>
        <v>-137053624.97999999</v>
      </c>
      <c r="G24" s="221">
        <f t="shared" si="3"/>
        <v>-10074499.560000002</v>
      </c>
    </row>
    <row r="25" spans="1:8" ht="20.100000000000001" customHeight="1" x14ac:dyDescent="0.25">
      <c r="A25" s="218"/>
      <c r="B25" s="219" t="s">
        <v>43</v>
      </c>
      <c r="C25" s="216">
        <v>3996924.49</v>
      </c>
      <c r="D25" s="216">
        <v>2435</v>
      </c>
      <c r="E25" s="216">
        <v>5000</v>
      </c>
      <c r="F25" s="220">
        <f t="shared" si="2"/>
        <v>3994359.49</v>
      </c>
      <c r="G25" s="221">
        <f t="shared" si="3"/>
        <v>-2565</v>
      </c>
    </row>
    <row r="26" spans="1:8" ht="25.5" x14ac:dyDescent="0.25">
      <c r="A26" s="218"/>
      <c r="B26" s="219" t="s">
        <v>44</v>
      </c>
      <c r="C26" s="216">
        <v>0</v>
      </c>
      <c r="D26" s="216">
        <v>0</v>
      </c>
      <c r="E26" s="216">
        <v>0</v>
      </c>
      <c r="F26" s="220">
        <f>C26+D26-E26</f>
        <v>0</v>
      </c>
      <c r="G26" s="221">
        <f>F26-C26</f>
        <v>0</v>
      </c>
    </row>
    <row r="27" spans="1:8" ht="20.100000000000001" customHeight="1" x14ac:dyDescent="0.25">
      <c r="A27" s="218"/>
      <c r="B27" s="219" t="s">
        <v>45</v>
      </c>
      <c r="C27" s="216">
        <v>0</v>
      </c>
      <c r="D27" s="216">
        <v>0</v>
      </c>
      <c r="E27" s="216">
        <v>0</v>
      </c>
      <c r="F27" s="220">
        <f>C27+D27-E27</f>
        <v>0</v>
      </c>
      <c r="G27" s="221">
        <f>F27-C27</f>
        <v>0</v>
      </c>
    </row>
    <row r="28" spans="1:8" ht="20.100000000000001" customHeight="1" thickBot="1" x14ac:dyDescent="0.3">
      <c r="A28" s="222"/>
      <c r="B28" s="223"/>
      <c r="C28" s="224"/>
      <c r="D28" s="224"/>
      <c r="E28" s="224"/>
      <c r="F28" s="224"/>
      <c r="G28" s="225"/>
    </row>
    <row r="29" spans="1:8" ht="20.100000000000001" customHeight="1" x14ac:dyDescent="0.25">
      <c r="A29" s="228" t="s">
        <v>226</v>
      </c>
      <c r="C29" s="176"/>
      <c r="D29" s="176"/>
      <c r="E29" s="176"/>
      <c r="F29" s="176"/>
      <c r="G29" s="176"/>
    </row>
    <row r="30" spans="1:8" ht="20.100000000000001" customHeight="1" x14ac:dyDescent="0.25">
      <c r="A30" s="175"/>
      <c r="B30" s="175"/>
      <c r="C30" s="176"/>
      <c r="D30" s="176"/>
      <c r="E30" s="176"/>
      <c r="F30" s="176"/>
      <c r="G30" s="176"/>
    </row>
    <row r="31" spans="1:8" ht="20.100000000000001" customHeight="1" x14ac:dyDescent="0.25">
      <c r="A31" s="175"/>
      <c r="B31" s="175" t="s">
        <v>227</v>
      </c>
      <c r="C31" s="176"/>
      <c r="D31" s="176" t="s">
        <v>227</v>
      </c>
      <c r="E31" s="176"/>
      <c r="F31" s="176"/>
      <c r="G31" s="176"/>
    </row>
    <row r="32" spans="1:8" ht="20.100000000000001" customHeight="1" x14ac:dyDescent="0.25">
      <c r="A32" s="175"/>
      <c r="B32" s="175"/>
      <c r="C32" s="176"/>
      <c r="D32" s="176"/>
      <c r="E32" s="176"/>
      <c r="F32" s="176"/>
      <c r="G32" s="176"/>
    </row>
    <row r="33" spans="1:1" x14ac:dyDescent="0.25">
      <c r="A33" s="88" t="s">
        <v>227</v>
      </c>
    </row>
  </sheetData>
  <sheetProtection formatColumns="0" formatRows="0" insertHyperlinks="0"/>
  <mergeCells count="5">
    <mergeCell ref="A5:B5"/>
    <mergeCell ref="A1:G1"/>
    <mergeCell ref="A2:G2"/>
    <mergeCell ref="A3:G3"/>
    <mergeCell ref="B4:G4"/>
  </mergeCells>
  <printOptions horizontalCentered="1"/>
  <pageMargins left="0.39370078740157483" right="0.39370078740157483" top="0.74803149606299213" bottom="0.74803149606299213" header="0.31496062992125984" footer="0.31496062992125984"/>
  <pageSetup scale="8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G47"/>
  <sheetViews>
    <sheetView topLeftCell="A25" zoomScaleNormal="100" zoomScaleSheetLayoutView="90" workbookViewId="0">
      <selection activeCell="A11" sqref="A11:O11"/>
    </sheetView>
  </sheetViews>
  <sheetFormatPr baseColWidth="10" defaultColWidth="11.28515625" defaultRowHeight="16.5" x14ac:dyDescent="0.3"/>
  <cols>
    <col min="1" max="1" width="2.140625" style="21" customWidth="1"/>
    <col min="2" max="2" width="28.28515625" style="21" customWidth="1"/>
    <col min="3" max="6" width="16.7109375" style="21" customWidth="1"/>
    <col min="7" max="7" width="79" style="21" customWidth="1"/>
    <col min="8" max="16384" width="11.28515625" style="21"/>
  </cols>
  <sheetData>
    <row r="1" spans="1:7" s="88" customFormat="1" ht="18" x14ac:dyDescent="0.25">
      <c r="A1" s="373" t="str">
        <f>'ETCA-I-01'!A1</f>
        <v>Comision Estatal del Agua</v>
      </c>
      <c r="B1" s="373"/>
      <c r="C1" s="373"/>
      <c r="D1" s="373"/>
      <c r="E1" s="373"/>
      <c r="F1" s="373"/>
      <c r="G1" s="164"/>
    </row>
    <row r="2" spans="1:7" s="128" customFormat="1" ht="15.75" x14ac:dyDescent="0.25">
      <c r="A2" s="373" t="s">
        <v>4</v>
      </c>
      <c r="B2" s="373"/>
      <c r="C2" s="373"/>
      <c r="D2" s="373"/>
      <c r="E2" s="373"/>
      <c r="F2" s="373"/>
    </row>
    <row r="3" spans="1:7" s="128" customFormat="1" x14ac:dyDescent="0.25">
      <c r="A3" s="374" t="str">
        <f>'ETCA-I-03'!A3:D3</f>
        <v>Del 01 de Enero al 31 de Diciembre de 2023</v>
      </c>
      <c r="B3" s="374"/>
      <c r="C3" s="374"/>
      <c r="D3" s="374"/>
      <c r="E3" s="374"/>
      <c r="F3" s="374"/>
    </row>
    <row r="4" spans="1:7" s="130" customFormat="1" ht="17.25" thickBot="1" x14ac:dyDescent="0.3">
      <c r="A4" s="129"/>
      <c r="B4" s="129"/>
      <c r="C4" s="377" t="s">
        <v>409</v>
      </c>
      <c r="D4" s="377"/>
      <c r="E4" s="22"/>
      <c r="F4" s="129"/>
    </row>
    <row r="5" spans="1:7" s="136" customFormat="1" ht="37.5" customHeight="1" thickBot="1" x14ac:dyDescent="0.35">
      <c r="A5" s="375" t="s">
        <v>265</v>
      </c>
      <c r="B5" s="376"/>
      <c r="C5" s="134" t="s">
        <v>266</v>
      </c>
      <c r="D5" s="134" t="s">
        <v>267</v>
      </c>
      <c r="E5" s="134" t="s">
        <v>268</v>
      </c>
      <c r="F5" s="135" t="s">
        <v>269</v>
      </c>
    </row>
    <row r="6" spans="1:7" x14ac:dyDescent="0.3">
      <c r="A6" s="382"/>
      <c r="B6" s="383"/>
      <c r="C6" s="137"/>
      <c r="D6" s="137"/>
      <c r="E6" s="138"/>
      <c r="F6" s="139"/>
    </row>
    <row r="7" spans="1:7" x14ac:dyDescent="0.3">
      <c r="A7" s="384" t="s">
        <v>270</v>
      </c>
      <c r="B7" s="385"/>
      <c r="C7" s="140"/>
      <c r="D7" s="140"/>
      <c r="E7" s="140"/>
      <c r="F7" s="141"/>
    </row>
    <row r="8" spans="1:7" x14ac:dyDescent="0.3">
      <c r="A8" s="386" t="s">
        <v>271</v>
      </c>
      <c r="B8" s="387"/>
      <c r="C8" s="140"/>
      <c r="D8" s="140"/>
      <c r="E8" s="140"/>
      <c r="F8" s="141"/>
    </row>
    <row r="9" spans="1:7" x14ac:dyDescent="0.3">
      <c r="A9" s="378" t="s">
        <v>272</v>
      </c>
      <c r="B9" s="379"/>
      <c r="C9" s="142"/>
      <c r="D9" s="142"/>
      <c r="E9" s="155">
        <f>SUM(E10:E12)</f>
        <v>0.02</v>
      </c>
      <c r="F9" s="156">
        <f>SUM(F10:F12)</f>
        <v>0</v>
      </c>
    </row>
    <row r="10" spans="1:7" x14ac:dyDescent="0.3">
      <c r="A10" s="289"/>
      <c r="B10" s="144" t="s">
        <v>273</v>
      </c>
      <c r="C10" s="142" t="s">
        <v>424</v>
      </c>
      <c r="D10" s="142" t="s">
        <v>425</v>
      </c>
      <c r="E10" s="142">
        <v>0.02</v>
      </c>
      <c r="F10" s="143">
        <v>0</v>
      </c>
    </row>
    <row r="11" spans="1:7" x14ac:dyDescent="0.3">
      <c r="A11" s="145"/>
      <c r="B11" s="144" t="s">
        <v>274</v>
      </c>
      <c r="C11" s="146"/>
      <c r="D11" s="146"/>
      <c r="E11" s="146"/>
      <c r="F11" s="147"/>
    </row>
    <row r="12" spans="1:7" x14ac:dyDescent="0.3">
      <c r="A12" s="145"/>
      <c r="B12" s="144" t="s">
        <v>275</v>
      </c>
      <c r="C12" s="146"/>
      <c r="D12" s="146"/>
      <c r="E12" s="146"/>
      <c r="F12" s="147"/>
    </row>
    <row r="13" spans="1:7" x14ac:dyDescent="0.3">
      <c r="A13" s="145"/>
      <c r="B13" s="148"/>
      <c r="C13" s="146"/>
      <c r="D13" s="146"/>
      <c r="E13" s="146"/>
      <c r="F13" s="147"/>
    </row>
    <row r="14" spans="1:7" x14ac:dyDescent="0.3">
      <c r="A14" s="378" t="s">
        <v>276</v>
      </c>
      <c r="B14" s="379"/>
      <c r="C14" s="142"/>
      <c r="D14" s="142"/>
      <c r="E14" s="155">
        <f>SUM(E15:E18)</f>
        <v>0</v>
      </c>
      <c r="F14" s="156">
        <f>SUM(F15:F18)</f>
        <v>0</v>
      </c>
    </row>
    <row r="15" spans="1:7" x14ac:dyDescent="0.3">
      <c r="A15" s="145"/>
      <c r="B15" s="144" t="s">
        <v>277</v>
      </c>
      <c r="C15" s="146"/>
      <c r="D15" s="146"/>
      <c r="E15" s="146">
        <v>0</v>
      </c>
      <c r="F15" s="147"/>
    </row>
    <row r="16" spans="1:7" x14ac:dyDescent="0.3">
      <c r="A16" s="289"/>
      <c r="B16" s="144" t="s">
        <v>278</v>
      </c>
      <c r="C16" s="146"/>
      <c r="D16" s="146"/>
      <c r="E16" s="146"/>
      <c r="F16" s="147"/>
    </row>
    <row r="17" spans="1:7" x14ac:dyDescent="0.3">
      <c r="A17" s="289"/>
      <c r="B17" s="144" t="s">
        <v>274</v>
      </c>
      <c r="C17" s="142"/>
      <c r="D17" s="142"/>
      <c r="E17" s="142"/>
      <c r="F17" s="143"/>
    </row>
    <row r="18" spans="1:7" x14ac:dyDescent="0.3">
      <c r="A18" s="145"/>
      <c r="B18" s="144" t="s">
        <v>275</v>
      </c>
      <c r="C18" s="146"/>
      <c r="D18" s="146"/>
      <c r="E18" s="146"/>
      <c r="F18" s="147"/>
    </row>
    <row r="19" spans="1:7" x14ac:dyDescent="0.3">
      <c r="A19" s="289"/>
      <c r="B19" s="290"/>
      <c r="C19" s="142"/>
      <c r="D19" s="142"/>
      <c r="E19" s="142"/>
      <c r="F19" s="143"/>
    </row>
    <row r="20" spans="1:7" x14ac:dyDescent="0.3">
      <c r="A20" s="149"/>
      <c r="B20" s="150" t="s">
        <v>279</v>
      </c>
      <c r="C20" s="140"/>
      <c r="D20" s="140"/>
      <c r="E20" s="157">
        <f>E9+E14</f>
        <v>0.02</v>
      </c>
      <c r="F20" s="158">
        <f>F9+F14</f>
        <v>0</v>
      </c>
      <c r="G20" s="3"/>
    </row>
    <row r="21" spans="1:7" x14ac:dyDescent="0.3">
      <c r="A21" s="149"/>
      <c r="B21" s="150"/>
      <c r="C21" s="151"/>
      <c r="D21" s="151"/>
      <c r="E21" s="151"/>
      <c r="F21" s="152"/>
    </row>
    <row r="22" spans="1:7" x14ac:dyDescent="0.3">
      <c r="A22" s="386" t="s">
        <v>280</v>
      </c>
      <c r="B22" s="387"/>
      <c r="C22" s="140"/>
      <c r="D22" s="140"/>
      <c r="E22" s="140"/>
      <c r="F22" s="141"/>
    </row>
    <row r="23" spans="1:7" x14ac:dyDescent="0.3">
      <c r="A23" s="378" t="s">
        <v>272</v>
      </c>
      <c r="B23" s="379"/>
      <c r="C23" s="142"/>
      <c r="D23" s="142"/>
      <c r="E23" s="155">
        <f>SUM(E24:E26)</f>
        <v>244739411.93000001</v>
      </c>
      <c r="F23" s="156">
        <f>SUM(F24:F26)</f>
        <v>213805933.16</v>
      </c>
    </row>
    <row r="24" spans="1:7" x14ac:dyDescent="0.3">
      <c r="A24" s="289"/>
      <c r="B24" s="144" t="s">
        <v>273</v>
      </c>
      <c r="C24" s="142" t="s">
        <v>424</v>
      </c>
      <c r="D24" s="142" t="s">
        <v>425</v>
      </c>
      <c r="E24" s="142">
        <v>244739411.93000001</v>
      </c>
      <c r="F24" s="143">
        <v>213805933.16</v>
      </c>
    </row>
    <row r="25" spans="1:7" x14ac:dyDescent="0.3">
      <c r="A25" s="145"/>
      <c r="B25" s="144" t="s">
        <v>274</v>
      </c>
      <c r="C25" s="146"/>
      <c r="D25" s="146"/>
      <c r="E25" s="146"/>
      <c r="F25" s="147"/>
    </row>
    <row r="26" spans="1:7" x14ac:dyDescent="0.3">
      <c r="A26" s="145"/>
      <c r="B26" s="144" t="s">
        <v>275</v>
      </c>
      <c r="C26" s="146"/>
      <c r="D26" s="146"/>
      <c r="E26" s="146"/>
      <c r="F26" s="147"/>
    </row>
    <row r="27" spans="1:7" x14ac:dyDescent="0.3">
      <c r="A27" s="145"/>
      <c r="B27" s="148"/>
      <c r="C27" s="146"/>
      <c r="D27" s="146"/>
      <c r="E27" s="146"/>
      <c r="F27" s="147"/>
    </row>
    <row r="28" spans="1:7" x14ac:dyDescent="0.3">
      <c r="A28" s="378" t="s">
        <v>276</v>
      </c>
      <c r="B28" s="379"/>
      <c r="C28" s="142"/>
      <c r="D28" s="142"/>
      <c r="E28" s="155">
        <f>SUM(E29:E32)</f>
        <v>0</v>
      </c>
      <c r="F28" s="156">
        <f>SUM(F29:F32)</f>
        <v>0</v>
      </c>
    </row>
    <row r="29" spans="1:7" x14ac:dyDescent="0.3">
      <c r="A29" s="145"/>
      <c r="B29" s="144" t="s">
        <v>277</v>
      </c>
      <c r="C29" s="146"/>
      <c r="D29" s="146"/>
      <c r="E29" s="146"/>
      <c r="F29" s="147"/>
    </row>
    <row r="30" spans="1:7" x14ac:dyDescent="0.3">
      <c r="A30" s="289"/>
      <c r="B30" s="144" t="s">
        <v>278</v>
      </c>
      <c r="C30" s="146"/>
      <c r="D30" s="146"/>
      <c r="E30" s="146"/>
      <c r="F30" s="147"/>
    </row>
    <row r="31" spans="1:7" x14ac:dyDescent="0.3">
      <c r="A31" s="289"/>
      <c r="B31" s="144" t="s">
        <v>274</v>
      </c>
      <c r="C31" s="142"/>
      <c r="D31" s="142"/>
      <c r="E31" s="142"/>
      <c r="F31" s="143"/>
    </row>
    <row r="32" spans="1:7" x14ac:dyDescent="0.3">
      <c r="A32" s="145"/>
      <c r="B32" s="144" t="s">
        <v>275</v>
      </c>
      <c r="C32" s="146"/>
      <c r="D32" s="146"/>
      <c r="E32" s="146"/>
      <c r="F32" s="147"/>
    </row>
    <row r="33" spans="1:7" x14ac:dyDescent="0.3">
      <c r="A33" s="289"/>
      <c r="B33" s="290"/>
      <c r="C33" s="142"/>
      <c r="D33" s="142"/>
      <c r="E33" s="142"/>
      <c r="F33" s="143"/>
    </row>
    <row r="34" spans="1:7" x14ac:dyDescent="0.3">
      <c r="A34" s="149"/>
      <c r="B34" s="150" t="s">
        <v>281</v>
      </c>
      <c r="C34" s="140"/>
      <c r="D34" s="140"/>
      <c r="E34" s="157">
        <f>E23+E28</f>
        <v>244739411.93000001</v>
      </c>
      <c r="F34" s="158">
        <f>F23+F28</f>
        <v>213805933.16</v>
      </c>
      <c r="G34" s="3"/>
    </row>
    <row r="35" spans="1:7" x14ac:dyDescent="0.3">
      <c r="A35" s="145"/>
      <c r="B35" s="148"/>
      <c r="C35" s="146"/>
      <c r="D35" s="146"/>
      <c r="E35" s="146"/>
      <c r="F35" s="147"/>
    </row>
    <row r="36" spans="1:7" x14ac:dyDescent="0.3">
      <c r="A36" s="145"/>
      <c r="B36" s="144" t="s">
        <v>282</v>
      </c>
      <c r="C36" s="146"/>
      <c r="D36" s="146"/>
      <c r="E36" s="146">
        <v>438953058.68000001</v>
      </c>
      <c r="F36" s="147">
        <v>1066194844.36</v>
      </c>
    </row>
    <row r="37" spans="1:7" x14ac:dyDescent="0.3">
      <c r="A37" s="145"/>
      <c r="B37" s="148"/>
      <c r="C37" s="146"/>
      <c r="D37" s="146"/>
      <c r="E37" s="146"/>
      <c r="F37" s="147"/>
    </row>
    <row r="38" spans="1:7" x14ac:dyDescent="0.3">
      <c r="A38" s="289"/>
      <c r="B38" s="290" t="s">
        <v>283</v>
      </c>
      <c r="C38" s="140"/>
      <c r="D38" s="140"/>
      <c r="E38" s="157">
        <f>E36+E34+E20</f>
        <v>683692470.63</v>
      </c>
      <c r="F38" s="158">
        <f>F36+F34+F20</f>
        <v>1280000777.52</v>
      </c>
      <c r="G38" s="3" t="str">
        <f>IF((F38-'ETCA-I-01'!F32)&gt;0.9,"ERROR!!!!!, NO COINCIDE CON LO REPORTADO EN EL ETCA-I-01 EN EL MISMO RUBRO","")</f>
        <v/>
      </c>
    </row>
    <row r="39" spans="1:7" ht="5.25" customHeight="1" thickBot="1" x14ac:dyDescent="0.35">
      <c r="A39" s="380"/>
      <c r="B39" s="381"/>
      <c r="C39" s="153"/>
      <c r="D39" s="153"/>
      <c r="E39" s="153"/>
      <c r="F39" s="154"/>
    </row>
    <row r="40" spans="1:7" ht="11.1" customHeight="1" x14ac:dyDescent="0.3">
      <c r="A40" s="87" t="s">
        <v>226</v>
      </c>
      <c r="F40" s="174"/>
    </row>
    <row r="41" spans="1:7" ht="11.1" customHeight="1" x14ac:dyDescent="0.3">
      <c r="A41" s="87"/>
      <c r="F41" s="174"/>
    </row>
    <row r="42" spans="1:7" ht="11.1" customHeight="1" x14ac:dyDescent="0.3">
      <c r="A42" s="87"/>
      <c r="F42" s="327"/>
    </row>
    <row r="43" spans="1:7" ht="11.1" customHeight="1" x14ac:dyDescent="0.3">
      <c r="A43" s="174"/>
      <c r="B43" s="174"/>
      <c r="C43" s="174"/>
      <c r="D43" s="174"/>
      <c r="E43" s="174"/>
      <c r="F43" s="327"/>
    </row>
    <row r="44" spans="1:7" ht="11.1" customHeight="1" x14ac:dyDescent="0.3">
      <c r="A44" s="174"/>
      <c r="B44" s="174"/>
      <c r="C44" s="174"/>
      <c r="D44" s="174"/>
      <c r="E44" s="174"/>
      <c r="F44" s="337"/>
    </row>
    <row r="45" spans="1:7" ht="11.1" customHeight="1" x14ac:dyDescent="0.3">
      <c r="A45" s="174"/>
      <c r="B45" s="174" t="s">
        <v>227</v>
      </c>
      <c r="C45" s="174"/>
      <c r="D45" s="174"/>
      <c r="E45" s="174"/>
      <c r="F45" s="174"/>
    </row>
    <row r="46" spans="1:7" ht="11.1" customHeight="1" x14ac:dyDescent="0.3">
      <c r="A46" s="174"/>
      <c r="B46" s="174"/>
      <c r="C46" s="174"/>
      <c r="D46" s="174"/>
      <c r="E46" s="174"/>
      <c r="F46" s="174"/>
    </row>
    <row r="47" spans="1:7" x14ac:dyDescent="0.3">
      <c r="A47" s="172" t="s">
        <v>227</v>
      </c>
      <c r="B47" s="172"/>
      <c r="C47" s="172"/>
      <c r="D47" s="172"/>
      <c r="E47" s="172"/>
      <c r="F47" s="48"/>
    </row>
  </sheetData>
  <sheetProtection password="C195" sheet="1" formatColumns="0" formatRows="0"/>
  <mergeCells count="14">
    <mergeCell ref="A23:B23"/>
    <mergeCell ref="A28:B28"/>
    <mergeCell ref="A39:B39"/>
    <mergeCell ref="A6:B6"/>
    <mergeCell ref="A7:B7"/>
    <mergeCell ref="A8:B8"/>
    <mergeCell ref="A9:B9"/>
    <mergeCell ref="A14:B14"/>
    <mergeCell ref="A22:B22"/>
    <mergeCell ref="A5:B5"/>
    <mergeCell ref="A1:F1"/>
    <mergeCell ref="A2:F2"/>
    <mergeCell ref="A3:F3"/>
    <mergeCell ref="C4:D4"/>
  </mergeCells>
  <pageMargins left="0.70866141732283472" right="0.70866141732283472" top="0.74803149606299213" bottom="0.74803149606299213" header="0.31496062992125984" footer="0.31496062992125984"/>
  <pageSetup scale="92" orientation="portrait" horizontalDpi="1200" verticalDpi="1200" r:id="rId1"/>
  <colBreaks count="1" manualBreakCount="1">
    <brk id="6" max="48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A1:J38"/>
  <sheetViews>
    <sheetView view="pageBreakPreview" topLeftCell="A10" zoomScaleSheetLayoutView="100" workbookViewId="0">
      <selection activeCell="A11" sqref="A11:O11"/>
    </sheetView>
  </sheetViews>
  <sheetFormatPr baseColWidth="10" defaultColWidth="11.42578125" defaultRowHeight="15" x14ac:dyDescent="0.25"/>
  <cols>
    <col min="1" max="1" width="4.7109375" customWidth="1"/>
    <col min="2" max="2" width="30.28515625" customWidth="1"/>
    <col min="3" max="3" width="15.140625" customWidth="1"/>
    <col min="4" max="4" width="13.7109375" customWidth="1"/>
    <col min="5" max="5" width="15.140625" customWidth="1"/>
    <col min="6" max="6" width="14.140625" customWidth="1"/>
    <col min="7" max="7" width="16.42578125" customWidth="1"/>
    <col min="8" max="8" width="15.140625" customWidth="1"/>
    <col min="9" max="9" width="12.42578125" customWidth="1"/>
  </cols>
  <sheetData>
    <row r="1" spans="1:10" ht="15.75" x14ac:dyDescent="0.25">
      <c r="A1" s="344" t="str">
        <f>'ETCA-I-01'!A1:G1</f>
        <v>Comision Estatal del Agua</v>
      </c>
      <c r="B1" s="344"/>
      <c r="C1" s="344"/>
      <c r="D1" s="344"/>
      <c r="E1" s="344"/>
      <c r="F1" s="344"/>
      <c r="G1" s="344"/>
      <c r="H1" s="344"/>
      <c r="I1" s="344"/>
    </row>
    <row r="2" spans="1:10" ht="15.75" customHeight="1" x14ac:dyDescent="0.25">
      <c r="A2" s="341" t="s">
        <v>284</v>
      </c>
      <c r="B2" s="341"/>
      <c r="C2" s="341"/>
      <c r="D2" s="341"/>
      <c r="E2" s="341"/>
      <c r="F2" s="341"/>
      <c r="G2" s="341"/>
      <c r="H2" s="341"/>
      <c r="I2" s="341"/>
    </row>
    <row r="3" spans="1:10" ht="15" customHeight="1" x14ac:dyDescent="0.25">
      <c r="A3" s="401" t="str">
        <f>'ETCA-I-03'!A3:D3</f>
        <v>Del 01 de Enero al 31 de Diciembre de 2023</v>
      </c>
      <c r="B3" s="401"/>
      <c r="C3" s="401"/>
      <c r="D3" s="401"/>
      <c r="E3" s="401"/>
      <c r="F3" s="401"/>
      <c r="G3" s="401"/>
      <c r="H3" s="401"/>
      <c r="I3" s="401"/>
    </row>
    <row r="4" spans="1:10" ht="15.75" customHeight="1" thickBot="1" x14ac:dyDescent="0.3">
      <c r="A4" s="402" t="s">
        <v>69</v>
      </c>
      <c r="B4" s="402"/>
      <c r="C4" s="402"/>
      <c r="D4" s="402"/>
      <c r="E4" s="402"/>
      <c r="F4" s="402"/>
      <c r="G4" s="402"/>
      <c r="H4" s="402"/>
      <c r="I4" s="402"/>
    </row>
    <row r="5" spans="1:10" ht="24" customHeight="1" x14ac:dyDescent="0.25">
      <c r="A5" s="403" t="s">
        <v>285</v>
      </c>
      <c r="B5" s="404"/>
      <c r="C5" s="235" t="s">
        <v>286</v>
      </c>
      <c r="D5" s="407" t="s">
        <v>287</v>
      </c>
      <c r="E5" s="407" t="s">
        <v>288</v>
      </c>
      <c r="F5" s="407" t="s">
        <v>289</v>
      </c>
      <c r="G5" s="235" t="s">
        <v>290</v>
      </c>
      <c r="H5" s="407" t="s">
        <v>291</v>
      </c>
      <c r="I5" s="407" t="s">
        <v>292</v>
      </c>
    </row>
    <row r="6" spans="1:10" ht="34.5" customHeight="1" thickBot="1" x14ac:dyDescent="0.3">
      <c r="A6" s="405"/>
      <c r="B6" s="406"/>
      <c r="C6" s="283" t="s">
        <v>422</v>
      </c>
      <c r="D6" s="408"/>
      <c r="E6" s="408"/>
      <c r="F6" s="408"/>
      <c r="G6" s="283" t="s">
        <v>293</v>
      </c>
      <c r="H6" s="408"/>
      <c r="I6" s="408"/>
    </row>
    <row r="7" spans="1:10" ht="6" customHeight="1" x14ac:dyDescent="0.25">
      <c r="A7" s="409"/>
      <c r="B7" s="410"/>
      <c r="C7" s="282"/>
      <c r="D7" s="282"/>
      <c r="E7" s="282"/>
      <c r="F7" s="282"/>
      <c r="G7" s="282"/>
      <c r="H7" s="282"/>
      <c r="I7" s="282"/>
    </row>
    <row r="8" spans="1:10" x14ac:dyDescent="0.25">
      <c r="A8" s="388" t="s">
        <v>294</v>
      </c>
      <c r="B8" s="389"/>
      <c r="C8" s="249">
        <f>C9+C13</f>
        <v>244739411.95000002</v>
      </c>
      <c r="D8" s="249">
        <f t="shared" ref="D8:I8" si="0">D9+D13</f>
        <v>0</v>
      </c>
      <c r="E8" s="249">
        <f t="shared" si="0"/>
        <v>30933478.780000001</v>
      </c>
      <c r="F8" s="249">
        <f t="shared" si="0"/>
        <v>-9.9999979138374329E-3</v>
      </c>
      <c r="G8" s="249">
        <f>+C8+D8-E8+F8</f>
        <v>213805933.16000003</v>
      </c>
      <c r="H8" s="249">
        <f t="shared" si="0"/>
        <v>28432546.359999999</v>
      </c>
      <c r="I8" s="249">
        <f t="shared" si="0"/>
        <v>0</v>
      </c>
    </row>
    <row r="9" spans="1:10" ht="16.5" x14ac:dyDescent="0.25">
      <c r="A9" s="388" t="s">
        <v>295</v>
      </c>
      <c r="B9" s="389"/>
      <c r="C9" s="249">
        <f>SUM(C10:C12)</f>
        <v>0.02</v>
      </c>
      <c r="D9" s="249">
        <f t="shared" ref="D9:I9" si="1">SUM(D10:D12)</f>
        <v>0</v>
      </c>
      <c r="E9" s="249">
        <f t="shared" si="1"/>
        <v>30933478.780000001</v>
      </c>
      <c r="F9" s="249">
        <f t="shared" si="1"/>
        <v>30933478.760000002</v>
      </c>
      <c r="G9" s="249">
        <f t="shared" si="1"/>
        <v>0</v>
      </c>
      <c r="H9" s="249">
        <f t="shared" si="1"/>
        <v>28432546.359999999</v>
      </c>
      <c r="I9" s="249">
        <f t="shared" si="1"/>
        <v>0</v>
      </c>
      <c r="J9" s="160" t="str">
        <f>IF(C9&lt;&gt;'ETCA-I-08'!E20,"ERROR!!!!! NO CONCUERDA CON LO REPORTADO EN EL ESTADO ANALITICO  DE LA DEUDA Y OTROS PASIVOS","")</f>
        <v/>
      </c>
    </row>
    <row r="10" spans="1:10" ht="16.5" x14ac:dyDescent="0.25">
      <c r="A10" s="281"/>
      <c r="B10" s="285" t="s">
        <v>296</v>
      </c>
      <c r="C10" s="255">
        <v>0.02</v>
      </c>
      <c r="D10" s="255"/>
      <c r="E10" s="255">
        <v>30933478.780000001</v>
      </c>
      <c r="F10" s="255">
        <v>30933478.760000002</v>
      </c>
      <c r="G10" s="249">
        <f>+C10+D10-E10+F10</f>
        <v>0</v>
      </c>
      <c r="H10" s="255">
        <v>28432546.359999999</v>
      </c>
      <c r="I10" s="255">
        <v>0</v>
      </c>
      <c r="J10" s="160" t="str">
        <f>IF(G9&lt;&gt;'ETCA-I-08'!F20,"ERROR!!!!! NO CONCUERDA CON LO REPORTADO EN EL ESTADO ANALITICO  DE LA DEUDA Y OTROS PASIVOS","")</f>
        <v/>
      </c>
    </row>
    <row r="11" spans="1:10" x14ac:dyDescent="0.25">
      <c r="A11" s="284"/>
      <c r="B11" s="285" t="s">
        <v>297</v>
      </c>
      <c r="C11" s="255">
        <v>0</v>
      </c>
      <c r="D11" s="255">
        <v>0</v>
      </c>
      <c r="E11" s="255">
        <v>0</v>
      </c>
      <c r="F11" s="255">
        <v>0</v>
      </c>
      <c r="G11" s="249">
        <f t="shared" ref="G11:G12" si="2">+C11+D11-E11+F11</f>
        <v>0</v>
      </c>
      <c r="H11" s="255">
        <v>0</v>
      </c>
      <c r="I11" s="255">
        <v>0</v>
      </c>
    </row>
    <row r="12" spans="1:10" x14ac:dyDescent="0.25">
      <c r="A12" s="284"/>
      <c r="B12" s="285" t="s">
        <v>298</v>
      </c>
      <c r="C12" s="255">
        <v>0</v>
      </c>
      <c r="D12" s="255">
        <v>0</v>
      </c>
      <c r="E12" s="255">
        <v>0</v>
      </c>
      <c r="F12" s="255">
        <v>0</v>
      </c>
      <c r="G12" s="249">
        <f t="shared" si="2"/>
        <v>0</v>
      </c>
      <c r="H12" s="255">
        <v>0</v>
      </c>
      <c r="I12" s="255">
        <v>0</v>
      </c>
    </row>
    <row r="13" spans="1:10" ht="16.5" x14ac:dyDescent="0.25">
      <c r="A13" s="388" t="s">
        <v>299</v>
      </c>
      <c r="B13" s="389"/>
      <c r="C13" s="249">
        <f t="shared" ref="C13:I13" si="3">SUM(C14:C16)</f>
        <v>244739411.93000001</v>
      </c>
      <c r="D13" s="249">
        <f t="shared" si="3"/>
        <v>0</v>
      </c>
      <c r="E13" s="249">
        <f t="shared" si="3"/>
        <v>0</v>
      </c>
      <c r="F13" s="249">
        <f t="shared" si="3"/>
        <v>-30933478.77</v>
      </c>
      <c r="G13" s="249">
        <f t="shared" si="3"/>
        <v>213805933.16</v>
      </c>
      <c r="H13" s="249">
        <f t="shared" si="3"/>
        <v>0</v>
      </c>
      <c r="I13" s="249">
        <f t="shared" si="3"/>
        <v>0</v>
      </c>
      <c r="J13" s="160" t="str">
        <f>IF(C13&lt;&gt;'ETCA-I-08'!E34,"ERROR!!!!! NO CONCUERDA CON LO REPORTADO EN EL ESTADO ANALITICO DE LA DEUDA Y OTROS PASIVOS","")</f>
        <v/>
      </c>
    </row>
    <row r="14" spans="1:10" ht="16.5" x14ac:dyDescent="0.25">
      <c r="A14" s="281"/>
      <c r="B14" s="285" t="s">
        <v>300</v>
      </c>
      <c r="C14" s="255">
        <v>244739411.93000001</v>
      </c>
      <c r="D14" s="255">
        <v>0</v>
      </c>
      <c r="E14" s="255">
        <v>0</v>
      </c>
      <c r="F14" s="255">
        <v>-30933478.77</v>
      </c>
      <c r="G14" s="249">
        <f t="shared" ref="G14:G16" si="4">+C14+D14-E14+F14</f>
        <v>213805933.16</v>
      </c>
      <c r="H14" s="255">
        <v>0</v>
      </c>
      <c r="I14" s="255">
        <v>0</v>
      </c>
      <c r="J14" s="160" t="str">
        <f>IF(G13&lt;&gt;'ETCA-I-08'!F34,"ERROR!!!!! NO CONCUERDA CON LO REPORTADO EN EL ESTADO ANALITICO DE LA DEUDA Y OTROS PASIVOS","")</f>
        <v/>
      </c>
    </row>
    <row r="15" spans="1:10" x14ac:dyDescent="0.25">
      <c r="A15" s="284"/>
      <c r="B15" s="285" t="s">
        <v>301</v>
      </c>
      <c r="C15" s="255">
        <v>0</v>
      </c>
      <c r="D15" s="255">
        <v>0</v>
      </c>
      <c r="E15" s="255">
        <v>0</v>
      </c>
      <c r="F15" s="255">
        <v>0</v>
      </c>
      <c r="G15" s="249">
        <f t="shared" si="4"/>
        <v>0</v>
      </c>
      <c r="H15" s="255">
        <v>0</v>
      </c>
      <c r="I15" s="255">
        <v>0</v>
      </c>
    </row>
    <row r="16" spans="1:10" x14ac:dyDescent="0.25">
      <c r="A16" s="284"/>
      <c r="B16" s="285" t="s">
        <v>302</v>
      </c>
      <c r="C16" s="255">
        <v>0</v>
      </c>
      <c r="D16" s="255">
        <v>0</v>
      </c>
      <c r="E16" s="255">
        <v>0</v>
      </c>
      <c r="F16" s="255">
        <v>0</v>
      </c>
      <c r="G16" s="249">
        <f t="shared" si="4"/>
        <v>0</v>
      </c>
      <c r="H16" s="255">
        <v>0</v>
      </c>
      <c r="I16" s="255">
        <v>0</v>
      </c>
    </row>
    <row r="17" spans="1:10" s="248" customFormat="1" ht="16.5" x14ac:dyDescent="0.25">
      <c r="A17" s="388" t="s">
        <v>303</v>
      </c>
      <c r="B17" s="389"/>
      <c r="C17" s="279">
        <v>438953058.68000001</v>
      </c>
      <c r="D17" s="273"/>
      <c r="E17" s="273"/>
      <c r="F17" s="273"/>
      <c r="G17" s="279">
        <v>1066194844.36</v>
      </c>
      <c r="H17" s="273"/>
      <c r="I17" s="273"/>
      <c r="J17" s="160" t="str">
        <f>IF(C17&lt;&gt;'ETCA-I-08'!E36,"ERROR!!! NO CONCUERDA CON LO REPORTADO EN EL ESTADO ANALITICO DE LA DEUDA Y OTROS PASIVOS","")</f>
        <v/>
      </c>
    </row>
    <row r="18" spans="1:10" ht="16.5" customHeight="1" x14ac:dyDescent="0.25">
      <c r="A18" s="388" t="s">
        <v>304</v>
      </c>
      <c r="B18" s="389"/>
      <c r="C18" s="249">
        <f t="shared" ref="C18:I18" si="5">C8+C17</f>
        <v>683692470.63</v>
      </c>
      <c r="D18" s="249">
        <f t="shared" si="5"/>
        <v>0</v>
      </c>
      <c r="E18" s="249">
        <f t="shared" si="5"/>
        <v>30933478.780000001</v>
      </c>
      <c r="F18" s="249">
        <f t="shared" si="5"/>
        <v>-9.9999979138374329E-3</v>
      </c>
      <c r="G18" s="249">
        <f t="shared" si="5"/>
        <v>1280000777.52</v>
      </c>
      <c r="H18" s="249">
        <f t="shared" si="5"/>
        <v>28432546.359999999</v>
      </c>
      <c r="I18" s="249">
        <f t="shared" si="5"/>
        <v>0</v>
      </c>
      <c r="J18" s="160" t="str">
        <f>IF(G17&lt;&gt;'ETCA-I-08'!F36,"ERROR!!! NO CONCUERDA CON LO REPORTADO EN EL ESTADO ANALITICO DE LA DEUDA Y OTROS PASIVOS","")</f>
        <v/>
      </c>
    </row>
    <row r="19" spans="1:10" ht="16.5" customHeight="1" x14ac:dyDescent="0.25">
      <c r="A19" s="388" t="s">
        <v>305</v>
      </c>
      <c r="B19" s="389"/>
      <c r="C19" s="249">
        <f>SUM(C20:C22)</f>
        <v>0</v>
      </c>
      <c r="D19" s="249">
        <f t="shared" ref="D19:I19" si="6">SUM(D20:D22)</f>
        <v>0</v>
      </c>
      <c r="E19" s="249">
        <f t="shared" si="6"/>
        <v>0</v>
      </c>
      <c r="F19" s="249">
        <f t="shared" si="6"/>
        <v>0</v>
      </c>
      <c r="G19" s="249">
        <f>+C19+D19-E19+F19</f>
        <v>0</v>
      </c>
      <c r="H19" s="249">
        <f t="shared" si="6"/>
        <v>0</v>
      </c>
      <c r="I19" s="249">
        <f t="shared" si="6"/>
        <v>0</v>
      </c>
      <c r="J19" s="160" t="str">
        <f>IF(G18&lt;&gt;'ETCA-I-08'!F38,"ERROR!!!! NO CONCUERDA CON LO REPORTADO EN EL ESTADO ANALITICO DE LA DEUDA Y OTROS PASIVOS","")</f>
        <v/>
      </c>
    </row>
    <row r="20" spans="1:10" x14ac:dyDescent="0.25">
      <c r="A20" s="390" t="s">
        <v>306</v>
      </c>
      <c r="B20" s="391"/>
      <c r="C20" s="255">
        <v>0</v>
      </c>
      <c r="D20" s="255">
        <v>0</v>
      </c>
      <c r="E20" s="255">
        <v>0</v>
      </c>
      <c r="F20" s="255">
        <v>0</v>
      </c>
      <c r="G20" s="249">
        <f t="shared" ref="G20:G22" si="7">+C20+D20-E20+F20</f>
        <v>0</v>
      </c>
      <c r="H20" s="255">
        <v>0</v>
      </c>
      <c r="I20" s="255">
        <v>0</v>
      </c>
      <c r="J20" t="str">
        <f>IF(C18&lt;&gt;'ETCA-I-08'!E38,"ERROR!!!!! , NO CONCUERDA CON LO REPORTADO EN EL ESTADO ANALITICO DE LA DEUDA Y OTROS PASIVOS","")</f>
        <v/>
      </c>
    </row>
    <row r="21" spans="1:10" x14ac:dyDescent="0.25">
      <c r="A21" s="390" t="s">
        <v>307</v>
      </c>
      <c r="B21" s="391"/>
      <c r="C21" s="255">
        <v>0</v>
      </c>
      <c r="D21" s="255">
        <v>0</v>
      </c>
      <c r="E21" s="255">
        <v>0</v>
      </c>
      <c r="F21" s="255">
        <v>0</v>
      </c>
      <c r="G21" s="249">
        <f t="shared" si="7"/>
        <v>0</v>
      </c>
      <c r="H21" s="255">
        <v>0</v>
      </c>
      <c r="I21" s="255">
        <v>0</v>
      </c>
    </row>
    <row r="22" spans="1:10" x14ac:dyDescent="0.25">
      <c r="A22" s="390" t="s">
        <v>308</v>
      </c>
      <c r="B22" s="391"/>
      <c r="C22" s="255"/>
      <c r="D22" s="255"/>
      <c r="E22" s="255"/>
      <c r="F22" s="255"/>
      <c r="G22" s="249">
        <f t="shared" si="7"/>
        <v>0</v>
      </c>
      <c r="H22" s="255"/>
      <c r="I22" s="255"/>
    </row>
    <row r="23" spans="1:10" ht="16.5" customHeight="1" x14ac:dyDescent="0.25">
      <c r="A23" s="388" t="s">
        <v>309</v>
      </c>
      <c r="B23" s="389"/>
      <c r="C23" s="249">
        <f>SUM(C24:C26)</f>
        <v>0</v>
      </c>
      <c r="D23" s="249">
        <f t="shared" ref="D23:I23" si="8">SUM(D24:D26)</f>
        <v>0</v>
      </c>
      <c r="E23" s="249">
        <f t="shared" si="8"/>
        <v>0</v>
      </c>
      <c r="F23" s="249">
        <f t="shared" si="8"/>
        <v>0</v>
      </c>
      <c r="G23" s="249">
        <f t="shared" si="8"/>
        <v>0</v>
      </c>
      <c r="H23" s="249">
        <f t="shared" si="8"/>
        <v>0</v>
      </c>
      <c r="I23" s="249">
        <f t="shared" si="8"/>
        <v>0</v>
      </c>
    </row>
    <row r="24" spans="1:10" x14ac:dyDescent="0.25">
      <c r="A24" s="390" t="s">
        <v>310</v>
      </c>
      <c r="B24" s="391"/>
      <c r="C24" s="255">
        <v>0</v>
      </c>
      <c r="D24" s="255">
        <v>0</v>
      </c>
      <c r="E24" s="255">
        <v>0</v>
      </c>
      <c r="F24" s="255">
        <v>0</v>
      </c>
      <c r="G24" s="249">
        <f t="shared" ref="G24:G26" si="9">+C24+D24-E24+F24</f>
        <v>0</v>
      </c>
      <c r="H24" s="255">
        <v>0</v>
      </c>
      <c r="I24" s="255">
        <v>0</v>
      </c>
    </row>
    <row r="25" spans="1:10" x14ac:dyDescent="0.25">
      <c r="A25" s="390" t="s">
        <v>311</v>
      </c>
      <c r="B25" s="391"/>
      <c r="C25" s="255">
        <v>0</v>
      </c>
      <c r="D25" s="255">
        <v>0</v>
      </c>
      <c r="E25" s="255">
        <v>0</v>
      </c>
      <c r="F25" s="255">
        <v>0</v>
      </c>
      <c r="G25" s="249">
        <f t="shared" si="9"/>
        <v>0</v>
      </c>
      <c r="H25" s="255">
        <v>0</v>
      </c>
      <c r="I25" s="255">
        <v>0</v>
      </c>
    </row>
    <row r="26" spans="1:10" x14ac:dyDescent="0.25">
      <c r="A26" s="390" t="s">
        <v>312</v>
      </c>
      <c r="B26" s="391"/>
      <c r="C26" s="255">
        <v>0</v>
      </c>
      <c r="D26" s="255">
        <v>0</v>
      </c>
      <c r="E26" s="255">
        <v>0</v>
      </c>
      <c r="F26" s="255">
        <v>0</v>
      </c>
      <c r="G26" s="249">
        <f t="shared" si="9"/>
        <v>0</v>
      </c>
      <c r="H26" s="255">
        <v>0</v>
      </c>
      <c r="I26" s="255">
        <v>0</v>
      </c>
    </row>
    <row r="27" spans="1:10" ht="7.5" customHeight="1" thickBot="1" x14ac:dyDescent="0.3">
      <c r="A27" s="399"/>
      <c r="B27" s="400"/>
      <c r="C27" s="252"/>
      <c r="D27" s="252"/>
      <c r="E27" s="252"/>
      <c r="F27" s="252"/>
      <c r="G27" s="252"/>
      <c r="H27" s="252"/>
      <c r="I27" s="252"/>
    </row>
    <row r="28" spans="1:10" ht="3.75" customHeight="1" x14ac:dyDescent="0.25"/>
    <row r="29" spans="1:10" ht="33" customHeight="1" x14ac:dyDescent="0.25">
      <c r="B29" s="247">
        <v>1</v>
      </c>
      <c r="C29" s="392" t="s">
        <v>313</v>
      </c>
      <c r="D29" s="392"/>
      <c r="E29" s="392"/>
      <c r="F29" s="392"/>
      <c r="G29" s="392"/>
      <c r="H29" s="392"/>
      <c r="I29" s="392"/>
    </row>
    <row r="30" spans="1:10" ht="18.75" customHeight="1" x14ac:dyDescent="0.25">
      <c r="B30" s="247">
        <v>2</v>
      </c>
      <c r="C30" s="392" t="s">
        <v>314</v>
      </c>
      <c r="D30" s="392"/>
      <c r="E30" s="392"/>
      <c r="F30" s="392"/>
      <c r="G30" s="392"/>
      <c r="H30" s="392"/>
      <c r="I30" s="392"/>
    </row>
    <row r="31" spans="1:10" ht="3.75" customHeight="1" thickBot="1" x14ac:dyDescent="0.3"/>
    <row r="32" spans="1:10" x14ac:dyDescent="0.25">
      <c r="B32" s="393" t="s">
        <v>315</v>
      </c>
      <c r="C32" s="242" t="s">
        <v>316</v>
      </c>
      <c r="D32" s="242" t="s">
        <v>317</v>
      </c>
      <c r="E32" s="242" t="s">
        <v>318</v>
      </c>
      <c r="F32" s="396" t="s">
        <v>319</v>
      </c>
      <c r="G32" s="242" t="s">
        <v>320</v>
      </c>
    </row>
    <row r="33" spans="2:7" x14ac:dyDescent="0.25">
      <c r="B33" s="394"/>
      <c r="C33" s="232" t="s">
        <v>321</v>
      </c>
      <c r="D33" s="232" t="s">
        <v>322</v>
      </c>
      <c r="E33" s="232" t="s">
        <v>323</v>
      </c>
      <c r="F33" s="397"/>
      <c r="G33" s="232" t="s">
        <v>324</v>
      </c>
    </row>
    <row r="34" spans="2:7" ht="15.75" thickBot="1" x14ac:dyDescent="0.3">
      <c r="B34" s="395"/>
      <c r="C34" s="243"/>
      <c r="D34" s="233" t="s">
        <v>325</v>
      </c>
      <c r="E34" s="243"/>
      <c r="F34" s="398"/>
      <c r="G34" s="243"/>
    </row>
    <row r="35" spans="2:7" ht="19.5" x14ac:dyDescent="0.25">
      <c r="B35" s="244" t="s">
        <v>326</v>
      </c>
      <c r="C35" s="234"/>
      <c r="D35" s="234"/>
      <c r="E35" s="234"/>
      <c r="F35" s="234"/>
      <c r="G35" s="234"/>
    </row>
    <row r="36" spans="2:7" x14ac:dyDescent="0.25">
      <c r="B36" s="245" t="s">
        <v>327</v>
      </c>
      <c r="C36" s="250"/>
      <c r="D36" s="250"/>
      <c r="E36" s="250"/>
      <c r="F36" s="250"/>
      <c r="G36" s="250"/>
    </row>
    <row r="37" spans="2:7" x14ac:dyDescent="0.25">
      <c r="B37" s="245" t="s">
        <v>328</v>
      </c>
      <c r="C37" s="250"/>
      <c r="D37" s="250"/>
      <c r="E37" s="250"/>
      <c r="F37" s="250"/>
      <c r="G37" s="250"/>
    </row>
    <row r="38" spans="2:7" ht="15.75" thickBot="1" x14ac:dyDescent="0.3">
      <c r="B38" s="246" t="s">
        <v>329</v>
      </c>
      <c r="C38" s="251"/>
      <c r="D38" s="251"/>
      <c r="E38" s="251"/>
      <c r="F38" s="251"/>
      <c r="G38" s="251"/>
    </row>
  </sheetData>
  <sheetProtection formatColumns="0" formatRows="0" insertHyperlinks="0"/>
  <mergeCells count="29">
    <mergeCell ref="A8:B8"/>
    <mergeCell ref="A9:B9"/>
    <mergeCell ref="A13:B13"/>
    <mergeCell ref="A17:B1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C30:I30"/>
    <mergeCell ref="C29:I29"/>
    <mergeCell ref="B32:B34"/>
    <mergeCell ref="F32:F34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8:B18"/>
  </mergeCells>
  <printOptions horizontalCentered="1"/>
  <pageMargins left="0.23622047244094491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ETCA-I-01</vt:lpstr>
      <vt:lpstr>ETCA-I-02</vt:lpstr>
      <vt:lpstr>ETCA-I-03</vt:lpstr>
      <vt:lpstr>ETCA-I-04</vt:lpstr>
      <vt:lpstr>ETCA-I-05</vt:lpstr>
      <vt:lpstr>ETCA-I-06</vt:lpstr>
      <vt:lpstr>ETCA-I-07</vt:lpstr>
      <vt:lpstr>ETCA-I-08</vt:lpstr>
      <vt:lpstr>ETCA-I-09</vt:lpstr>
      <vt:lpstr>ETCA-I-10</vt:lpstr>
      <vt:lpstr>ETCA-I-11</vt:lpstr>
      <vt:lpstr>ETCA-I-12 (NOTAS)</vt:lpstr>
      <vt:lpstr>'ETCA-I-01'!Área_de_impresión</vt:lpstr>
      <vt:lpstr>'ETCA-I-02'!Área_de_impresión</vt:lpstr>
      <vt:lpstr>'ETCA-I-03'!Área_de_impresión</vt:lpstr>
      <vt:lpstr>'ETCA-I-04'!Área_de_impresión</vt:lpstr>
      <vt:lpstr>'ETCA-I-05'!Área_de_impresión</vt:lpstr>
      <vt:lpstr>'ETCA-I-06'!Área_de_impresión</vt:lpstr>
      <vt:lpstr>'ETCA-I-07'!Área_de_impresión</vt:lpstr>
      <vt:lpstr>'ETCA-I-08'!Área_de_impresión</vt:lpstr>
      <vt:lpstr>'ETCA-I-09'!Área_de_impresión</vt:lpstr>
      <vt:lpstr>'ETCA-I-11'!Área_de_impresión</vt:lpstr>
      <vt:lpstr>'ETCA-I-12 (NOTAS)'!Área_de_impresión</vt:lpstr>
      <vt:lpstr>'ETCA-I-02'!Títulos_a_imprimir</vt:lpstr>
      <vt:lpstr>'ETCA-I-03'!Títulos_a_imprimir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Francisco Javier Hernández Díaz</cp:lastModifiedBy>
  <cp:revision/>
  <cp:lastPrinted>2023-10-16T16:07:24Z</cp:lastPrinted>
  <dcterms:created xsi:type="dcterms:W3CDTF">2014-03-28T01:13:38Z</dcterms:created>
  <dcterms:modified xsi:type="dcterms:W3CDTF">2024-01-31T20:10:14Z</dcterms:modified>
</cp:coreProperties>
</file>